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385" tabRatio="894" firstSheet="1" activeTab="5"/>
  </bookViews>
  <sheets>
    <sheet name="deelnemers" sheetId="1" state="hidden" r:id="rId1"/>
    <sheet name="Deelnemers oranje" sheetId="2" r:id="rId2"/>
    <sheet name="Deelnemers rood" sheetId="3" r:id="rId3"/>
    <sheet name="Wedstrijdschema" sheetId="4" r:id="rId4"/>
    <sheet name="Wedstrijden oranje" sheetId="5" r:id="rId5"/>
    <sheet name="Wedstrijden rood" sheetId="6" r:id="rId6"/>
    <sheet name="Stand Dames Wit" sheetId="7" state="hidden" r:id="rId7"/>
    <sheet name="Dames Dubbel Wit" sheetId="8" state="hidden" r:id="rId8"/>
    <sheet name="Stand Dames Dubbel Groen" sheetId="9" state="hidden" r:id="rId9"/>
    <sheet name="Dames Dubbel Groen" sheetId="10" state="hidden" r:id="rId10"/>
    <sheet name="Stand Heren Dubbel" sheetId="11" r:id="rId11"/>
    <sheet name="Heren Dubbel rood" sheetId="12" r:id="rId12"/>
    <sheet name="Heren Dubbel oranje" sheetId="13" r:id="rId13"/>
    <sheet name="Stand Mix rood" sheetId="14" r:id="rId14"/>
    <sheet name="Mix rood " sheetId="15" r:id="rId15"/>
    <sheet name="Stand Mix Groen" sheetId="16" state="hidden" r:id="rId16"/>
    <sheet name="Mix Oranje" sheetId="17" r:id="rId17"/>
    <sheet name="Stand Heren&amp;Dames Enkel" sheetId="18" r:id="rId18"/>
    <sheet name="Heren Enkel rood" sheetId="19" r:id="rId19"/>
    <sheet name="Heren Enkel Oranje" sheetId="20" r:id="rId20"/>
    <sheet name="Dames Enkel Wit" sheetId="21" state="hidden" r:id="rId21"/>
    <sheet name="Dames Enkel Groen" sheetId="22" state="hidden" r:id="rId22"/>
  </sheets>
  <definedNames>
    <definedName name="_xlnm._FilterDatabase" localSheetId="4" hidden="1">'Wedstrijden oranje'!$A$1:$E$1</definedName>
    <definedName name="_xlnm._FilterDatabase" localSheetId="5" hidden="1">'Wedstrijden rood'!$A$1:$D$102</definedName>
    <definedName name="_xlnm.Print_Area" localSheetId="14">'Mix rood '!$C$1:$P$39</definedName>
    <definedName name="_xlnm.Print_Area" localSheetId="8">'Stand Dames Dubbel Groen'!$C$1:$R$8</definedName>
    <definedName name="_xlnm.Print_Area" localSheetId="15">'Stand Mix Groen'!$C$1:$S$10</definedName>
    <definedName name="_xlnm.Print_Area" localSheetId="13">'Stand Mix rood'!$C$1:$S$11</definedName>
  </definedNames>
  <calcPr fullCalcOnLoad="1"/>
</workbook>
</file>

<file path=xl/sharedStrings.xml><?xml version="1.0" encoding="utf-8"?>
<sst xmlns="http://schemas.openxmlformats.org/spreadsheetml/2006/main" count="1891" uniqueCount="255">
  <si>
    <t>Koppel</t>
  </si>
  <si>
    <t xml:space="preserve">voor </t>
  </si>
  <si>
    <t>tegen</t>
  </si>
  <si>
    <t xml:space="preserve">          set 1</t>
  </si>
  <si>
    <t xml:space="preserve">           set 2</t>
  </si>
  <si>
    <t>Saldo</t>
  </si>
  <si>
    <t>eindstand</t>
  </si>
  <si>
    <t xml:space="preserve">           set 3</t>
  </si>
  <si>
    <t>B</t>
  </si>
  <si>
    <t xml:space="preserve"> uitslag</t>
  </si>
  <si>
    <t>WIT</t>
  </si>
  <si>
    <t>Mark Geboers</t>
  </si>
  <si>
    <t>Dames Enkel</t>
  </si>
  <si>
    <t>22.00 - 22.30</t>
  </si>
  <si>
    <t>21.30 - 22.00</t>
  </si>
  <si>
    <t>Jos Brands</t>
  </si>
  <si>
    <t>Esther Geurts</t>
  </si>
  <si>
    <t>Myrna Kusters</t>
  </si>
  <si>
    <t>Enkel</t>
  </si>
  <si>
    <t>Dubbel</t>
  </si>
  <si>
    <t>Mix</t>
  </si>
  <si>
    <t>totaal</t>
  </si>
  <si>
    <t>Betaald</t>
  </si>
  <si>
    <t>Tonnie Janssen</t>
  </si>
  <si>
    <t>Anita Vredeveld</t>
  </si>
  <si>
    <t>Setp voor</t>
  </si>
  <si>
    <t>Setp tegen</t>
  </si>
  <si>
    <t>Margriet Piek</t>
  </si>
  <si>
    <t>STAND</t>
  </si>
  <si>
    <t>Edwin Haas</t>
  </si>
  <si>
    <t>Mike Beker</t>
  </si>
  <si>
    <t>Thijs Manders</t>
  </si>
  <si>
    <t>Berry Jansen</t>
  </si>
  <si>
    <t>Helma Theunissen</t>
  </si>
  <si>
    <t>Richard Garot</t>
  </si>
  <si>
    <t>Edwin v/d Locht</t>
  </si>
  <si>
    <t>DAMES DUBBEL    Groen / Blauw</t>
  </si>
  <si>
    <t>Laura Broers</t>
  </si>
  <si>
    <t>Groen</t>
  </si>
  <si>
    <t>Betalingslijst deelnemers per onderdeel 2,50   euro</t>
  </si>
  <si>
    <t>Marian Mallo</t>
  </si>
  <si>
    <t>Jeff vd Tol</t>
  </si>
  <si>
    <t>Tiny Geboers</t>
  </si>
  <si>
    <t>Renske v Haren</t>
  </si>
  <si>
    <t>Kees Lambalgen</t>
  </si>
  <si>
    <t>Henri Janssen</t>
  </si>
  <si>
    <t>Arno Lambalgen</t>
  </si>
  <si>
    <t>Karin Fleuren</t>
  </si>
  <si>
    <t>DAMES DUBBEL GROEN</t>
  </si>
  <si>
    <t>GROEN</t>
  </si>
  <si>
    <t>Heren Enkel  Poule 1</t>
  </si>
  <si>
    <t>Micha Joosten</t>
  </si>
  <si>
    <t>John v/d Ven</t>
  </si>
  <si>
    <t>Pim Warringa</t>
  </si>
  <si>
    <t xml:space="preserve">Bob Arts </t>
  </si>
  <si>
    <t>Cynthia Kraaijenbrink</t>
  </si>
  <si>
    <t>Wim Bruineberg</t>
  </si>
  <si>
    <t>Hans de Vries</t>
  </si>
  <si>
    <t>Sjaac Ebben</t>
  </si>
  <si>
    <t xml:space="preserve"> Judith Broekmans</t>
  </si>
  <si>
    <t>Hester Kragt</t>
  </si>
  <si>
    <t>Lynn Beker</t>
  </si>
  <si>
    <t>DAMES  DUBBEL   WIT</t>
  </si>
  <si>
    <t>DAMES DUBBEL WIT</t>
  </si>
  <si>
    <t>Sandra Piek</t>
  </si>
  <si>
    <t>Ricky Verbruggen</t>
  </si>
  <si>
    <t>Timo Rood</t>
  </si>
  <si>
    <t>John Baumann</t>
  </si>
  <si>
    <t>Hans Cocu</t>
  </si>
  <si>
    <t>Wim Schendeler</t>
  </si>
  <si>
    <t>Wilma Oosterlaken</t>
  </si>
  <si>
    <t>Rene Jacobs</t>
  </si>
  <si>
    <t>Set voor</t>
  </si>
  <si>
    <t>Set tegen</t>
  </si>
  <si>
    <t>Voor</t>
  </si>
  <si>
    <t>Tegen</t>
  </si>
  <si>
    <t>Stand</t>
  </si>
  <si>
    <t>Jenni Immenkamp</t>
  </si>
  <si>
    <t>Conny Zwarteveen</t>
  </si>
  <si>
    <t>Chantalle Driessen</t>
  </si>
  <si>
    <t>Hedwig Beker</t>
  </si>
  <si>
    <t>Mart Jansen</t>
  </si>
  <si>
    <t>Arjo Slagmolen</t>
  </si>
  <si>
    <t>Adwin Hendi</t>
  </si>
  <si>
    <t>Frank Peters</t>
  </si>
  <si>
    <t>20.50 - 21.10</t>
  </si>
  <si>
    <t>21.10 - 21.30</t>
  </si>
  <si>
    <t>P</t>
  </si>
  <si>
    <t>Heren Dubbel</t>
  </si>
  <si>
    <t>Dames Dubbel</t>
  </si>
  <si>
    <t>Indira Peters</t>
  </si>
  <si>
    <t>Jeff Van Tol</t>
  </si>
  <si>
    <t>Renske v haren</t>
  </si>
  <si>
    <t>Karin Terpstra</t>
  </si>
  <si>
    <t>Marco Terpstra</t>
  </si>
  <si>
    <t>06-48482791</t>
  </si>
  <si>
    <t>0485-321910</t>
  </si>
  <si>
    <t>0458-320230</t>
  </si>
  <si>
    <t xml:space="preserve">06-25481611 </t>
  </si>
  <si>
    <t>0485-322993</t>
  </si>
  <si>
    <t>0485-316223</t>
  </si>
  <si>
    <t>0485-312620</t>
  </si>
  <si>
    <t>06-46363608</t>
  </si>
  <si>
    <t>0485-331166</t>
  </si>
  <si>
    <t>0485-801633</t>
  </si>
  <si>
    <t xml:space="preserve">06-53335744 </t>
  </si>
  <si>
    <t>0485-351140</t>
  </si>
  <si>
    <t>0485-330432</t>
  </si>
  <si>
    <t>0485-321881</t>
  </si>
  <si>
    <t>Tiny Gebroers</t>
  </si>
  <si>
    <t>Chantalle  Driesssen</t>
  </si>
  <si>
    <t>Magriet Piek</t>
  </si>
  <si>
    <t>0458-315336</t>
  </si>
  <si>
    <t>06-42376639</t>
  </si>
  <si>
    <t>0485-315616</t>
  </si>
  <si>
    <t>024-3786292</t>
  </si>
  <si>
    <t>0485-315172</t>
  </si>
  <si>
    <t>0485-317141</t>
  </si>
  <si>
    <t>0485-320541</t>
  </si>
  <si>
    <t>06-14268165</t>
  </si>
  <si>
    <t>0485-310180</t>
  </si>
  <si>
    <t xml:space="preserve">MIX GROEN     Poule A  </t>
  </si>
  <si>
    <t xml:space="preserve">MIX GROEN     Poule B  </t>
  </si>
  <si>
    <t>Anton Terpstra</t>
  </si>
  <si>
    <t>E3</t>
  </si>
  <si>
    <t>F3</t>
  </si>
  <si>
    <t>H3</t>
  </si>
  <si>
    <t>I3</t>
  </si>
  <si>
    <t>K3</t>
  </si>
  <si>
    <t>L3</t>
  </si>
  <si>
    <t>F2</t>
  </si>
  <si>
    <t>G2</t>
  </si>
  <si>
    <t>I2</t>
  </si>
  <si>
    <t>J2</t>
  </si>
  <si>
    <t>L2</t>
  </si>
  <si>
    <t>M2</t>
  </si>
  <si>
    <t>G3</t>
  </si>
  <si>
    <t>J3</t>
  </si>
  <si>
    <t>M3</t>
  </si>
  <si>
    <t>Mix Groen Poule 1</t>
  </si>
  <si>
    <t>Mix Groen Poule 2</t>
  </si>
  <si>
    <t xml:space="preserve">       uitslag</t>
  </si>
  <si>
    <t>Datum</t>
  </si>
  <si>
    <t>Poule 1</t>
  </si>
  <si>
    <t>024-6778462</t>
  </si>
  <si>
    <t>W</t>
  </si>
  <si>
    <t>E</t>
  </si>
  <si>
    <t>K</t>
  </si>
  <si>
    <t>FINALE'S</t>
  </si>
  <si>
    <t>20.00 - 20.30</t>
  </si>
  <si>
    <t>Kruisfinale's</t>
  </si>
  <si>
    <t>DAMES ENKEL WIT</t>
  </si>
  <si>
    <t>Diandra Arts</t>
  </si>
  <si>
    <t>Dries Hofmans</t>
  </si>
  <si>
    <t>Marieke v Driel</t>
  </si>
  <si>
    <t>Karin Elmans</t>
  </si>
  <si>
    <t>Paul Hermse</t>
  </si>
  <si>
    <t>0485-210926</t>
  </si>
  <si>
    <t>06-46174469</t>
  </si>
  <si>
    <t>06-14257496</t>
  </si>
  <si>
    <t>Bart Rutjes</t>
  </si>
  <si>
    <t>Heren Enkel  Poule  1</t>
  </si>
  <si>
    <t>DAMES ENKEL GROEN</t>
  </si>
  <si>
    <t xml:space="preserve"> </t>
  </si>
  <si>
    <t>Helma Stevens</t>
  </si>
  <si>
    <t>Ilja Nillesen</t>
  </si>
  <si>
    <t>Ferdinand Kroes</t>
  </si>
  <si>
    <t xml:space="preserve">22.00 - 22.30 </t>
  </si>
  <si>
    <t>k</t>
  </si>
  <si>
    <t>d2</t>
  </si>
  <si>
    <t>e2</t>
  </si>
  <si>
    <t>g2</t>
  </si>
  <si>
    <t>h2</t>
  </si>
  <si>
    <t>j2</t>
  </si>
  <si>
    <t>k2</t>
  </si>
  <si>
    <t>ManfredTheders</t>
  </si>
  <si>
    <t>Mario Theders</t>
  </si>
  <si>
    <t>06-40517954</t>
  </si>
  <si>
    <t>06-21113969</t>
  </si>
  <si>
    <t>0485-311882</t>
  </si>
  <si>
    <t>06-30120719</t>
  </si>
  <si>
    <t>0485-384113</t>
  </si>
  <si>
    <t>Pascal Ermers</t>
  </si>
  <si>
    <t>0485-316654</t>
  </si>
  <si>
    <t>Patrick Verberkt</t>
  </si>
  <si>
    <t>Francios Jacobs</t>
  </si>
  <si>
    <t>Caitlin Garot</t>
  </si>
  <si>
    <t>06-53694067</t>
  </si>
  <si>
    <t>06-46085239</t>
  </si>
  <si>
    <t>06-25026582</t>
  </si>
  <si>
    <t>06-20713765</t>
  </si>
  <si>
    <t>Naut Coppers</t>
  </si>
  <si>
    <t>06-30279678</t>
  </si>
  <si>
    <t>0485-343823</t>
  </si>
  <si>
    <t>Kitkhayan (Neung)</t>
  </si>
  <si>
    <t>06-11290526</t>
  </si>
  <si>
    <t>Errol Bouwens</t>
  </si>
  <si>
    <t>06-22219801</t>
  </si>
  <si>
    <t>Steven Koole</t>
  </si>
  <si>
    <t>06-27236030</t>
  </si>
  <si>
    <t>Ferdinand Kroes &amp; Naut Coppers</t>
  </si>
  <si>
    <t>Edwin v/d Locht &amp; Dries Hofmans</t>
  </si>
  <si>
    <t>Hans de Vries &amp; Henri Janssen</t>
  </si>
  <si>
    <t>Rene Jacobs &amp; Kitkhayan (Neung)</t>
  </si>
  <si>
    <t>Ilja Nillesen &amp; Karin Elmans</t>
  </si>
  <si>
    <t>Karin Terpstra &amp; Karin Fleuren</t>
  </si>
  <si>
    <t>Caitlin Garot &amp;  Judith Broekmans</t>
  </si>
  <si>
    <t>Jeff Van Tol &amp; Jos Brands</t>
  </si>
  <si>
    <t>Richard Garot &amp; Pim Warringa</t>
  </si>
  <si>
    <t>Anton Terpstra &amp; Frank Peters</t>
  </si>
  <si>
    <t>Mike Beker &amp; Marco Terpstra</t>
  </si>
  <si>
    <t>Bart Rutjes &amp; Errol Bouwens</t>
  </si>
  <si>
    <t>Mark Geboers &amp; Steven Koole</t>
  </si>
  <si>
    <t>Thijs Manders &amp; Paul Hermse</t>
  </si>
  <si>
    <t>Myrna Kusters &amp; Renske v haren</t>
  </si>
  <si>
    <t>Jeff Van Tol &amp;  Diandra Arts</t>
  </si>
  <si>
    <t>Mike Beker &amp;   Judith Broekmans</t>
  </si>
  <si>
    <t>Marco Terpstra &amp;  Caitlin Garot</t>
  </si>
  <si>
    <t>Bart Rutjes &amp;  Karin Terpstra</t>
  </si>
  <si>
    <t>Mark Geboers &amp;  Myrna Kusters</t>
  </si>
  <si>
    <t>Thijs Manders &amp;  Indira Peters</t>
  </si>
  <si>
    <t>Richard Garot &amp;  Renske v haren</t>
  </si>
  <si>
    <t>Paul Hermse &amp;  Karin Fleuren</t>
  </si>
  <si>
    <t xml:space="preserve">  </t>
  </si>
  <si>
    <t xml:space="preserve">Ferdy v Beest </t>
  </si>
  <si>
    <t>HEREN ENKEL    ROOD</t>
  </si>
  <si>
    <t>ROOD Poule 1</t>
  </si>
  <si>
    <t>MIX ROOD             POULE 1</t>
  </si>
  <si>
    <t>HEREN DUBBEL  ORANJE</t>
  </si>
  <si>
    <t>HEREN DUBBEL  ROOD  Poule 1</t>
  </si>
  <si>
    <t>HEREN DUBBEL    ROOD  Poule 1</t>
  </si>
  <si>
    <t>HEREN  DUBBEL   ORANJE</t>
  </si>
  <si>
    <t>Mike Beker &amp; Judith Broekmans</t>
  </si>
  <si>
    <t>Paul Koning</t>
  </si>
  <si>
    <t>Mette Willems</t>
  </si>
  <si>
    <t>Nikki Leij</t>
  </si>
  <si>
    <t>Mette Willlems</t>
  </si>
  <si>
    <t>Jelle van Perlo</t>
  </si>
  <si>
    <t>06-83598357</t>
  </si>
  <si>
    <t>0486-475800</t>
  </si>
  <si>
    <t>06-12388891</t>
  </si>
  <si>
    <t>06-54907929</t>
  </si>
  <si>
    <t>0485-331399</t>
  </si>
  <si>
    <t>0485-751301</t>
  </si>
  <si>
    <t>Hans de Vries &amp; Wilma Oosterlaken</t>
  </si>
  <si>
    <t>Dries Hofmans &amp;  Marieke v Driel</t>
  </si>
  <si>
    <t>Jelle van Perlo &amp;  Nikki Leij</t>
  </si>
  <si>
    <t>Kitkhayan (Neung) &amp;  Mette Willlems</t>
  </si>
  <si>
    <t>Diandra Arts &amp;  Lynn Beker</t>
  </si>
  <si>
    <t>Dries Hofmans &amp; Marieke v Driel</t>
  </si>
  <si>
    <t>Jelle van Perlo &amp; Nikki Leij</t>
  </si>
  <si>
    <t>Kitkhayan (Neung) &amp; Mette Willlems</t>
  </si>
  <si>
    <t>begintijd</t>
  </si>
  <si>
    <t>20.30 - 20.50</t>
  </si>
  <si>
    <t>20.30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</si>
</sst>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[$-F800]dddd\,\ mmmm\ dd\,\ yyyy"/>
    <numFmt numFmtId="166" formatCode="d/m;@"/>
    <numFmt numFmtId="167" formatCode="&quot;€&quot;\ #,##0.00"/>
    <numFmt numFmtId="168" formatCode="[$-413]dddd\ d\ mmmm\ yyyy"/>
    <numFmt numFmtId="169" formatCode="mmm/yyyy"/>
    <numFmt numFmtId="170" formatCode="0#########"/>
    <numFmt numFmtId="171" formatCode="&quot;Ja&quot;;&quot;Ja&quot;;&quot;Nee&quot;"/>
    <numFmt numFmtId="172" formatCode="&quot;Waar&quot;;&quot;Waar&quot;;&quot;Onwaar&quot;"/>
    <numFmt numFmtId="173" formatCode="&quot;Aan&quot;;&quot;Aan&quot;;&quot;Uit&quot;"/>
    <numFmt numFmtId="174" formatCode="[$€-2]\ #.##000_);[Red]\([$€-2]\ #.##000\)"/>
    <numFmt numFmtId="175" formatCode="h:mm;@"/>
  </numFmts>
  <fonts count="135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b/>
      <strike/>
      <sz val="12"/>
      <name val="Arial"/>
      <family val="2"/>
    </font>
    <font>
      <b/>
      <u val="single"/>
      <strike/>
      <sz val="12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0"/>
      <color indexed="8"/>
      <name val="Times New Roman"/>
      <family val="1"/>
    </font>
    <font>
      <b/>
      <sz val="10"/>
      <name val="ArialMT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6.3"/>
      <color indexed="20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20"/>
      <color indexed="3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sz val="11"/>
      <color indexed="30"/>
      <name val="Arial"/>
      <family val="2"/>
    </font>
    <font>
      <b/>
      <sz val="20"/>
      <color indexed="30"/>
      <name val="Arial"/>
      <family val="2"/>
    </font>
    <font>
      <b/>
      <sz val="10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1"/>
      <color indexed="36"/>
      <name val="Arial"/>
      <family val="2"/>
    </font>
    <font>
      <b/>
      <sz val="11"/>
      <color indexed="10"/>
      <name val="Arial"/>
      <family val="2"/>
    </font>
    <font>
      <b/>
      <sz val="11"/>
      <color indexed="51"/>
      <name val="Arial"/>
      <family val="2"/>
    </font>
    <font>
      <b/>
      <sz val="12"/>
      <color indexed="60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b/>
      <sz val="16"/>
      <color indexed="30"/>
      <name val="Arial"/>
      <family val="2"/>
    </font>
    <font>
      <b/>
      <sz val="11"/>
      <color indexed="62"/>
      <name val="Arial"/>
      <family val="2"/>
    </font>
    <font>
      <b/>
      <sz val="11"/>
      <color indexed="40"/>
      <name val="Arial"/>
      <family val="2"/>
    </font>
    <font>
      <b/>
      <sz val="18"/>
      <color indexed="30"/>
      <name val="Arial"/>
      <family val="2"/>
    </font>
    <font>
      <b/>
      <sz val="18"/>
      <color indexed="17"/>
      <name val="Arial"/>
      <family val="2"/>
    </font>
    <font>
      <b/>
      <sz val="14"/>
      <color indexed="1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Calibri"/>
      <family val="2"/>
    </font>
    <font>
      <b/>
      <sz val="11"/>
      <color indexed="2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6.3"/>
      <color theme="11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20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sz val="11"/>
      <color rgb="FF0070C0"/>
      <name val="Arial"/>
      <family val="2"/>
    </font>
    <font>
      <b/>
      <sz val="20"/>
      <color rgb="FF0070C0"/>
      <name val="Arial"/>
      <family val="2"/>
    </font>
    <font>
      <b/>
      <sz val="10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C00000"/>
      <name val="Arial"/>
      <family val="2"/>
    </font>
    <font>
      <b/>
      <sz val="11"/>
      <color theme="7" tint="-0.24997000396251678"/>
      <name val="Arial"/>
      <family val="2"/>
    </font>
    <font>
      <b/>
      <sz val="11"/>
      <color rgb="FFFF0000"/>
      <name val="Arial"/>
      <family val="2"/>
    </font>
    <font>
      <b/>
      <sz val="11"/>
      <color rgb="FFFFC000"/>
      <name val="Arial"/>
      <family val="2"/>
    </font>
    <font>
      <b/>
      <sz val="12"/>
      <color theme="5" tint="-0.24993999302387238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16"/>
      <color rgb="FF0070C0"/>
      <name val="Arial"/>
      <family val="2"/>
    </font>
    <font>
      <b/>
      <sz val="11"/>
      <color theme="3" tint="0.3999499976634979"/>
      <name val="Arial"/>
      <family val="2"/>
    </font>
    <font>
      <b/>
      <sz val="11"/>
      <color theme="5" tint="-0.24993999302387238"/>
      <name val="Arial"/>
      <family val="2"/>
    </font>
    <font>
      <b/>
      <sz val="11"/>
      <color rgb="FF00B0F0"/>
      <name val="Arial"/>
      <family val="2"/>
    </font>
    <font>
      <b/>
      <sz val="18"/>
      <color rgb="FF0070C0"/>
      <name val="Arial"/>
      <family val="2"/>
    </font>
    <font>
      <b/>
      <sz val="18"/>
      <color rgb="FF00B050"/>
      <name val="Arial"/>
      <family val="2"/>
    </font>
    <font>
      <b/>
      <sz val="14"/>
      <color rgb="FF00B05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7030A0"/>
      <name val="Arial"/>
      <family val="2"/>
    </font>
    <font>
      <b/>
      <sz val="11"/>
      <color theme="5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0" fillId="31" borderId="7" applyNumberFormat="0" applyFont="0" applyAlignment="0" applyProtection="0"/>
    <xf numFmtId="0" fontId="93" fillId="32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4" borderId="13" xfId="0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0" fillId="34" borderId="14" xfId="0" applyFill="1" applyBorder="1" applyAlignment="1">
      <alignment/>
    </xf>
    <xf numFmtId="0" fontId="5" fillId="0" borderId="14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4" fillId="34" borderId="15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Alignment="1">
      <alignment/>
    </xf>
    <xf numFmtId="0" fontId="20" fillId="34" borderId="16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99" fillId="34" borderId="27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66" fontId="19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vertical="center" wrapText="1"/>
    </xf>
    <xf numFmtId="0" fontId="99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00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left"/>
    </xf>
    <xf numFmtId="20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0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4" fontId="24" fillId="0" borderId="13" xfId="0" applyNumberFormat="1" applyFont="1" applyBorder="1" applyAlignment="1">
      <alignment/>
    </xf>
    <xf numFmtId="166" fontId="25" fillId="0" borderId="13" xfId="0" applyNumberFormat="1" applyFont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10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99" fillId="34" borderId="23" xfId="0" applyFont="1" applyFill="1" applyBorder="1" applyAlignment="1">
      <alignment horizontal="center"/>
    </xf>
    <xf numFmtId="165" fontId="103" fillId="0" borderId="0" xfId="0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165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34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108" fillId="0" borderId="0" xfId="0" applyFont="1" applyFill="1" applyBorder="1" applyAlignment="1">
      <alignment horizontal="center" vertical="center" wrapText="1"/>
    </xf>
    <xf numFmtId="0" fontId="108" fillId="35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0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0" fontId="10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7" fillId="34" borderId="31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0" fillId="37" borderId="23" xfId="0" applyFont="1" applyFill="1" applyBorder="1" applyAlignment="1">
      <alignment horizontal="center"/>
    </xf>
    <xf numFmtId="0" fontId="110" fillId="37" borderId="27" xfId="0" applyFont="1" applyFill="1" applyBorder="1" applyAlignment="1">
      <alignment horizontal="center"/>
    </xf>
    <xf numFmtId="0" fontId="16" fillId="0" borderId="15" xfId="0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 horizontal="center"/>
    </xf>
    <xf numFmtId="166" fontId="19" fillId="0" borderId="15" xfId="0" applyNumberFormat="1" applyFont="1" applyBorder="1" applyAlignment="1">
      <alignment horizontal="center"/>
    </xf>
    <xf numFmtId="165" fontId="103" fillId="33" borderId="10" xfId="0" applyNumberFormat="1" applyFont="1" applyFill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112" fillId="0" borderId="13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0" fontId="115" fillId="0" borderId="0" xfId="0" applyFont="1" applyBorder="1" applyAlignment="1">
      <alignment horizontal="center"/>
    </xf>
    <xf numFmtId="0" fontId="116" fillId="0" borderId="0" xfId="0" applyFont="1" applyBorder="1" applyAlignment="1">
      <alignment horizontal="center"/>
    </xf>
    <xf numFmtId="0" fontId="117" fillId="0" borderId="0" xfId="0" applyFont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12" fillId="0" borderId="13" xfId="0" applyFont="1" applyFill="1" applyBorder="1" applyAlignment="1">
      <alignment horizontal="center"/>
    </xf>
    <xf numFmtId="0" fontId="119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3" xfId="0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0" fillId="36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121" fillId="36" borderId="13" xfId="0" applyFont="1" applyFill="1" applyBorder="1" applyAlignment="1">
      <alignment horizontal="center"/>
    </xf>
    <xf numFmtId="0" fontId="122" fillId="35" borderId="24" xfId="0" applyFont="1" applyFill="1" applyBorder="1" applyAlignment="1">
      <alignment horizontal="center"/>
    </xf>
    <xf numFmtId="0" fontId="123" fillId="35" borderId="24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124" fillId="35" borderId="24" xfId="0" applyFont="1" applyFill="1" applyBorder="1" applyAlignment="1">
      <alignment horizontal="center"/>
    </xf>
    <xf numFmtId="0" fontId="9" fillId="38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13" fillId="0" borderId="13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9" fillId="33" borderId="34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0" fillId="35" borderId="13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00" fillId="0" borderId="13" xfId="0" applyFont="1" applyBorder="1" applyAlignment="1">
      <alignment horizontal="center"/>
    </xf>
    <xf numFmtId="0" fontId="100" fillId="0" borderId="13" xfId="0" applyFont="1" applyFill="1" applyBorder="1" applyAlignment="1">
      <alignment horizontal="center"/>
    </xf>
    <xf numFmtId="0" fontId="10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49" fontId="6" fillId="35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vertical="center" wrapText="1"/>
    </xf>
    <xf numFmtId="0" fontId="11" fillId="36" borderId="13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9" fillId="34" borderId="38" xfId="0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125" fillId="0" borderId="0" xfId="0" applyFont="1" applyAlignment="1">
      <alignment horizontal="center"/>
    </xf>
    <xf numFmtId="165" fontId="7" fillId="0" borderId="13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25" fillId="0" borderId="0" xfId="0" applyFont="1" applyFill="1" applyBorder="1" applyAlignment="1">
      <alignment horizontal="center"/>
    </xf>
    <xf numFmtId="0" fontId="99" fillId="3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21" fillId="0" borderId="0" xfId="0" applyFont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7" fillId="33" borderId="44" xfId="0" applyFont="1" applyFill="1" applyBorder="1" applyAlignment="1">
      <alignment horizontal="center"/>
    </xf>
    <xf numFmtId="0" fontId="110" fillId="37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5" fontId="7" fillId="0" borderId="15" xfId="0" applyNumberFormat="1" applyFont="1" applyFill="1" applyBorder="1" applyAlignment="1">
      <alignment horizontal="center" wrapText="1"/>
    </xf>
    <xf numFmtId="0" fontId="7" fillId="35" borderId="24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165" fontId="103" fillId="35" borderId="10" xfId="0" applyNumberFormat="1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165" fontId="8" fillId="35" borderId="24" xfId="0" applyNumberFormat="1" applyFont="1" applyFill="1" applyBorder="1" applyAlignment="1">
      <alignment horizontal="center"/>
    </xf>
    <xf numFmtId="0" fontId="126" fillId="35" borderId="24" xfId="0" applyFont="1" applyFill="1" applyBorder="1" applyAlignment="1">
      <alignment horizontal="center"/>
    </xf>
    <xf numFmtId="0" fontId="101" fillId="35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45" xfId="0" applyFont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7" fillId="35" borderId="2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128" fillId="0" borderId="0" xfId="0" applyFont="1" applyBorder="1" applyAlignment="1" applyProtection="1">
      <alignment/>
      <protection locked="0"/>
    </xf>
    <xf numFmtId="0" fontId="128" fillId="0" borderId="0" xfId="0" applyFont="1" applyFill="1" applyBorder="1" applyAlignment="1">
      <alignment/>
    </xf>
    <xf numFmtId="0" fontId="129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0" fillId="36" borderId="14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10" fillId="0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4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2" fillId="36" borderId="32" xfId="0" applyFont="1" applyFill="1" applyBorder="1" applyAlignment="1">
      <alignment/>
    </xf>
    <xf numFmtId="20" fontId="9" fillId="35" borderId="25" xfId="0" applyNumberFormat="1" applyFont="1" applyFill="1" applyBorder="1" applyAlignment="1">
      <alignment horizontal="center"/>
    </xf>
    <xf numFmtId="0" fontId="108" fillId="35" borderId="24" xfId="0" applyFont="1" applyFill="1" applyBorder="1" applyAlignment="1">
      <alignment horizontal="center"/>
    </xf>
    <xf numFmtId="170" fontId="23" fillId="33" borderId="35" xfId="0" applyNumberFormat="1" applyFont="1" applyFill="1" applyBorder="1" applyAlignment="1">
      <alignment horizontal="center"/>
    </xf>
    <xf numFmtId="0" fontId="108" fillId="0" borderId="24" xfId="0" applyFont="1" applyBorder="1" applyAlignment="1">
      <alignment horizontal="center"/>
    </xf>
    <xf numFmtId="0" fontId="0" fillId="36" borderId="32" xfId="0" applyFill="1" applyBorder="1" applyAlignment="1">
      <alignment/>
    </xf>
    <xf numFmtId="0" fontId="0" fillId="34" borderId="32" xfId="0" applyFill="1" applyBorder="1" applyAlignment="1">
      <alignment/>
    </xf>
    <xf numFmtId="0" fontId="130" fillId="0" borderId="48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21" fillId="0" borderId="13" xfId="0" applyFont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21" fillId="0" borderId="13" xfId="0" applyFont="1" applyFill="1" applyBorder="1" applyAlignment="1">
      <alignment horizontal="center"/>
    </xf>
    <xf numFmtId="0" fontId="110" fillId="37" borderId="38" xfId="0" applyFont="1" applyFill="1" applyBorder="1" applyAlignment="1">
      <alignment horizontal="center"/>
    </xf>
    <xf numFmtId="0" fontId="110" fillId="37" borderId="0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8" fillId="35" borderId="24" xfId="0" applyFont="1" applyFill="1" applyBorder="1" applyAlignment="1">
      <alignment horizontal="center" wrapText="1"/>
    </xf>
    <xf numFmtId="0" fontId="108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102" fillId="0" borderId="0" xfId="0" applyFont="1" applyFill="1" applyBorder="1" applyAlignment="1">
      <alignment horizontal="center" wrapText="1"/>
    </xf>
    <xf numFmtId="0" fontId="131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34" borderId="50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2" fillId="34" borderId="50" xfId="0" applyFont="1" applyFill="1" applyBorder="1" applyAlignment="1">
      <alignment/>
    </xf>
    <xf numFmtId="0" fontId="110" fillId="37" borderId="51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03" fillId="36" borderId="13" xfId="0" applyFont="1" applyFill="1" applyBorder="1" applyAlignment="1">
      <alignment horizontal="center"/>
    </xf>
    <xf numFmtId="0" fontId="103" fillId="34" borderId="13" xfId="0" applyFont="1" applyFill="1" applyBorder="1" applyAlignment="1">
      <alignment horizontal="center"/>
    </xf>
    <xf numFmtId="0" fontId="103" fillId="34" borderId="14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34" borderId="22" xfId="0" applyFont="1" applyFill="1" applyBorder="1" applyAlignment="1">
      <alignment/>
    </xf>
    <xf numFmtId="170" fontId="95" fillId="0" borderId="13" xfId="57" applyNumberFormat="1" applyFont="1" applyBorder="1" applyAlignment="1">
      <alignment horizontal="center"/>
      <protection/>
    </xf>
    <xf numFmtId="165" fontId="103" fillId="33" borderId="24" xfId="0" applyNumberFormat="1" applyFont="1" applyFill="1" applyBorder="1" applyAlignment="1">
      <alignment horizontal="center"/>
    </xf>
    <xf numFmtId="20" fontId="9" fillId="35" borderId="24" xfId="0" applyNumberFormat="1" applyFont="1" applyFill="1" applyBorder="1" applyAlignment="1">
      <alignment horizontal="center"/>
    </xf>
    <xf numFmtId="0" fontId="101" fillId="0" borderId="24" xfId="0" applyFont="1" applyFill="1" applyBorder="1" applyAlignment="1">
      <alignment horizontal="center"/>
    </xf>
    <xf numFmtId="0" fontId="100" fillId="35" borderId="24" xfId="0" applyFont="1" applyFill="1" applyBorder="1" applyAlignment="1">
      <alignment horizontal="center"/>
    </xf>
    <xf numFmtId="0" fontId="132" fillId="35" borderId="13" xfId="0" applyFont="1" applyFill="1" applyBorder="1" applyAlignment="1">
      <alignment horizontal="center"/>
    </xf>
    <xf numFmtId="0" fontId="13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vertical="center"/>
    </xf>
    <xf numFmtId="0" fontId="106" fillId="0" borderId="32" xfId="0" applyFont="1" applyFill="1" applyBorder="1" applyAlignment="1">
      <alignment horizontal="center"/>
    </xf>
    <xf numFmtId="0" fontId="129" fillId="0" borderId="48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130" fillId="0" borderId="13" xfId="0" applyFont="1" applyBorder="1" applyAlignment="1">
      <alignment horizontal="center" vertical="center"/>
    </xf>
    <xf numFmtId="170" fontId="6" fillId="0" borderId="13" xfId="0" applyNumberFormat="1" applyFont="1" applyBorder="1" applyAlignment="1">
      <alignment horizontal="center"/>
    </xf>
    <xf numFmtId="0" fontId="6" fillId="39" borderId="13" xfId="0" applyFont="1" applyFill="1" applyBorder="1" applyAlignment="1">
      <alignment horizontal="center"/>
    </xf>
    <xf numFmtId="0" fontId="113" fillId="39" borderId="13" xfId="0" applyFont="1" applyFill="1" applyBorder="1" applyAlignment="1">
      <alignment/>
    </xf>
    <xf numFmtId="49" fontId="130" fillId="0" borderId="13" xfId="0" applyNumberFormat="1" applyFont="1" applyBorder="1" applyAlignment="1">
      <alignment horizontal="center"/>
    </xf>
    <xf numFmtId="170" fontId="6" fillId="33" borderId="13" xfId="0" applyNumberFormat="1" applyFont="1" applyFill="1" applyBorder="1" applyAlignment="1">
      <alignment horizontal="center"/>
    </xf>
    <xf numFmtId="0" fontId="105" fillId="0" borderId="13" xfId="0" applyFont="1" applyFill="1" applyBorder="1" applyAlignment="1">
      <alignment horizontal="center"/>
    </xf>
    <xf numFmtId="0" fontId="116" fillId="0" borderId="13" xfId="0" applyFont="1" applyFill="1" applyBorder="1" applyAlignment="1">
      <alignment horizontal="center"/>
    </xf>
    <xf numFmtId="0" fontId="101" fillId="0" borderId="13" xfId="0" applyFont="1" applyFill="1" applyBorder="1" applyAlignment="1">
      <alignment horizontal="center"/>
    </xf>
    <xf numFmtId="0" fontId="133" fillId="0" borderId="13" xfId="0" applyFont="1" applyFill="1" applyBorder="1" applyAlignment="1">
      <alignment horizontal="center"/>
    </xf>
    <xf numFmtId="0" fontId="117" fillId="0" borderId="13" xfId="0" applyFont="1" applyFill="1" applyBorder="1" applyAlignment="1">
      <alignment horizontal="center"/>
    </xf>
    <xf numFmtId="0" fontId="114" fillId="0" borderId="13" xfId="0" applyFont="1" applyFill="1" applyBorder="1" applyAlignment="1">
      <alignment horizontal="center"/>
    </xf>
    <xf numFmtId="0" fontId="134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65" fontId="14" fillId="0" borderId="15" xfId="0" applyNumberFormat="1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6" fillId="40" borderId="13" xfId="0" applyFont="1" applyFill="1" applyBorder="1" applyAlignment="1">
      <alignment horizontal="center"/>
    </xf>
    <xf numFmtId="0" fontId="130" fillId="0" borderId="52" xfId="0" applyFont="1" applyBorder="1" applyAlignment="1">
      <alignment horizontal="center"/>
    </xf>
    <xf numFmtId="0" fontId="129" fillId="0" borderId="13" xfId="0" applyFont="1" applyBorder="1" applyAlignment="1" applyProtection="1">
      <alignment horizontal="center"/>
      <protection locked="0"/>
    </xf>
    <xf numFmtId="0" fontId="9" fillId="41" borderId="13" xfId="0" applyFont="1" applyFill="1" applyBorder="1" applyAlignment="1">
      <alignment horizontal="center"/>
    </xf>
    <xf numFmtId="0" fontId="130" fillId="0" borderId="13" xfId="0" applyFont="1" applyFill="1" applyBorder="1" applyAlignment="1">
      <alignment horizontal="center" vertical="center"/>
    </xf>
    <xf numFmtId="0" fontId="106" fillId="35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41" borderId="13" xfId="0" applyFont="1" applyFill="1" applyBorder="1" applyAlignment="1">
      <alignment horizontal="center"/>
    </xf>
    <xf numFmtId="0" fontId="10" fillId="35" borderId="0" xfId="0" applyFont="1" applyFill="1" applyAlignment="1">
      <alignment horizontal="center"/>
    </xf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18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/>
    </xf>
    <xf numFmtId="0" fontId="9" fillId="41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 wrapText="1"/>
    </xf>
    <xf numFmtId="0" fontId="9" fillId="41" borderId="13" xfId="0" applyFont="1" applyFill="1" applyBorder="1" applyAlignment="1">
      <alignment horizontal="center" wrapText="1"/>
    </xf>
    <xf numFmtId="165" fontId="7" fillId="41" borderId="13" xfId="0" applyNumberFormat="1" applyFont="1" applyFill="1" applyBorder="1" applyAlignment="1">
      <alignment horizontal="center" wrapText="1"/>
    </xf>
    <xf numFmtId="175" fontId="7" fillId="41" borderId="13" xfId="0" applyNumberFormat="1" applyFont="1" applyFill="1" applyBorder="1" applyAlignment="1">
      <alignment horizontal="center" vertical="center"/>
    </xf>
    <xf numFmtId="165" fontId="7" fillId="41" borderId="13" xfId="0" applyNumberFormat="1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center" wrapText="1"/>
    </xf>
    <xf numFmtId="0" fontId="7" fillId="41" borderId="13" xfId="0" applyFont="1" applyFill="1" applyBorder="1" applyAlignment="1">
      <alignment horizontal="center"/>
    </xf>
    <xf numFmtId="0" fontId="7" fillId="41" borderId="13" xfId="0" applyFont="1" applyFill="1" applyBorder="1" applyAlignment="1">
      <alignment/>
    </xf>
    <xf numFmtId="0" fontId="2" fillId="41" borderId="13" xfId="0" applyFont="1" applyFill="1" applyBorder="1" applyAlignment="1">
      <alignment/>
    </xf>
    <xf numFmtId="165" fontId="7" fillId="41" borderId="14" xfId="0" applyNumberFormat="1" applyFont="1" applyFill="1" applyBorder="1" applyAlignment="1">
      <alignment horizontal="center" wrapText="1"/>
    </xf>
    <xf numFmtId="0" fontId="16" fillId="41" borderId="13" xfId="0" applyFont="1" applyFill="1" applyBorder="1" applyAlignment="1">
      <alignment/>
    </xf>
    <xf numFmtId="165" fontId="7" fillId="41" borderId="15" xfId="0" applyNumberFormat="1" applyFont="1" applyFill="1" applyBorder="1" applyAlignment="1">
      <alignment horizontal="center" wrapText="1"/>
    </xf>
    <xf numFmtId="0" fontId="6" fillId="41" borderId="13" xfId="0" applyFont="1" applyFill="1" applyBorder="1" applyAlignment="1">
      <alignment/>
    </xf>
    <xf numFmtId="165" fontId="14" fillId="41" borderId="13" xfId="0" applyNumberFormat="1" applyFont="1" applyFill="1" applyBorder="1" applyAlignment="1">
      <alignment horizontal="center"/>
    </xf>
    <xf numFmtId="0" fontId="9" fillId="41" borderId="14" xfId="0" applyFont="1" applyFill="1" applyBorder="1" applyAlignment="1">
      <alignment horizontal="center"/>
    </xf>
    <xf numFmtId="0" fontId="6" fillId="41" borderId="14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16" fillId="41" borderId="0" xfId="0" applyFont="1" applyFill="1" applyBorder="1" applyAlignment="1">
      <alignment/>
    </xf>
    <xf numFmtId="0" fontId="9" fillId="41" borderId="0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14"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32</xdr:row>
      <xdr:rowOff>19050</xdr:rowOff>
    </xdr:from>
    <xdr:to>
      <xdr:col>17</xdr:col>
      <xdr:colOff>1133475</xdr:colOff>
      <xdr:row>32</xdr:row>
      <xdr:rowOff>409575</xdr:rowOff>
    </xdr:to>
    <xdr:sp macro="[0]!DEGROEN">
      <xdr:nvSpPr>
        <xdr:cNvPr id="1" name="Rechthoek 2"/>
        <xdr:cNvSpPr>
          <a:spLocks/>
        </xdr:cNvSpPr>
      </xdr:nvSpPr>
      <xdr:spPr>
        <a:xfrm>
          <a:off x="8743950" y="8639175"/>
          <a:ext cx="1123950" cy="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DE  GROEN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2:S56"/>
  <sheetViews>
    <sheetView zoomScalePageLayoutView="0" workbookViewId="0" topLeftCell="A29">
      <selection activeCell="B34" sqref="B34"/>
    </sheetView>
  </sheetViews>
  <sheetFormatPr defaultColWidth="9.140625" defaultRowHeight="12.75"/>
  <cols>
    <col min="1" max="1" width="25.28125" style="95" bestFit="1" customWidth="1"/>
    <col min="2" max="4" width="12.00390625" style="0" bestFit="1" customWidth="1"/>
    <col min="5" max="5" width="14.57421875" style="0" customWidth="1"/>
    <col min="7" max="7" width="5.140625" style="0" customWidth="1"/>
    <col min="11" max="11" width="26.8515625" style="0" customWidth="1"/>
    <col min="13" max="13" width="18.140625" style="0" customWidth="1"/>
    <col min="19" max="19" width="10.140625" style="0" bestFit="1" customWidth="1"/>
  </cols>
  <sheetData>
    <row r="2" spans="1:19" ht="12.75">
      <c r="A2" s="460" t="s">
        <v>39</v>
      </c>
      <c r="B2" s="460"/>
      <c r="C2" s="460"/>
      <c r="D2" s="460"/>
      <c r="E2" s="460"/>
      <c r="F2" s="29"/>
      <c r="S2" s="29"/>
    </row>
    <row r="3" spans="2:19" ht="12.75">
      <c r="B3" s="29" t="s">
        <v>18</v>
      </c>
      <c r="C3" s="29" t="s">
        <v>19</v>
      </c>
      <c r="D3" s="29" t="s">
        <v>20</v>
      </c>
      <c r="E3" s="29" t="s">
        <v>21</v>
      </c>
      <c r="F3" s="29" t="s">
        <v>22</v>
      </c>
      <c r="S3" s="29"/>
    </row>
    <row r="4" spans="1:19" ht="15.75">
      <c r="A4" s="18" t="s">
        <v>83</v>
      </c>
      <c r="B4" s="111"/>
      <c r="C4" s="40"/>
      <c r="D4" s="40">
        <v>2.5</v>
      </c>
      <c r="E4" s="46">
        <f aca="true" t="shared" si="0" ref="E4:E35">B4+C4+D4</f>
        <v>2.5</v>
      </c>
      <c r="F4" s="80"/>
      <c r="G4" s="43">
        <v>1</v>
      </c>
      <c r="K4" s="218"/>
      <c r="S4" s="110"/>
    </row>
    <row r="5" spans="1:19" ht="15.75">
      <c r="A5" s="18" t="s">
        <v>24</v>
      </c>
      <c r="B5" s="40"/>
      <c r="C5" s="40">
        <v>2.5</v>
      </c>
      <c r="D5" s="40">
        <v>2.5</v>
      </c>
      <c r="E5" s="46">
        <f t="shared" si="0"/>
        <v>5</v>
      </c>
      <c r="F5" s="80"/>
      <c r="G5" s="43">
        <v>2</v>
      </c>
      <c r="K5" s="218"/>
      <c r="S5" s="110"/>
    </row>
    <row r="6" spans="1:19" ht="15.75">
      <c r="A6" s="217" t="s">
        <v>82</v>
      </c>
      <c r="B6" s="111"/>
      <c r="C6" s="40">
        <v>2.5</v>
      </c>
      <c r="D6" s="40">
        <v>2.5</v>
      </c>
      <c r="E6" s="46">
        <f t="shared" si="0"/>
        <v>5</v>
      </c>
      <c r="F6" s="80"/>
      <c r="G6" s="43">
        <v>3</v>
      </c>
      <c r="K6" s="218"/>
      <c r="S6" s="110"/>
    </row>
    <row r="7" spans="1:19" ht="15.75">
      <c r="A7" s="41" t="s">
        <v>46</v>
      </c>
      <c r="B7" s="40"/>
      <c r="C7" s="40">
        <v>2.5</v>
      </c>
      <c r="D7" s="39"/>
      <c r="E7" s="46">
        <f t="shared" si="0"/>
        <v>2.5</v>
      </c>
      <c r="F7" s="80"/>
      <c r="G7" s="43">
        <v>4</v>
      </c>
      <c r="K7" s="218"/>
      <c r="S7" s="110"/>
    </row>
    <row r="8" spans="1:19" ht="15.75">
      <c r="A8" s="18" t="s">
        <v>32</v>
      </c>
      <c r="B8" s="40"/>
      <c r="C8" s="40">
        <v>2.5</v>
      </c>
      <c r="D8" s="40">
        <v>2.5</v>
      </c>
      <c r="E8" s="46">
        <f t="shared" si="0"/>
        <v>5</v>
      </c>
      <c r="F8" s="80"/>
      <c r="G8" s="43">
        <v>5</v>
      </c>
      <c r="K8" s="218"/>
      <c r="S8" s="110"/>
    </row>
    <row r="9" spans="1:19" ht="15.75">
      <c r="A9" s="217" t="s">
        <v>54</v>
      </c>
      <c r="B9" s="40">
        <v>2.5</v>
      </c>
      <c r="C9" s="40">
        <v>2.5</v>
      </c>
      <c r="D9" s="40">
        <v>2.5</v>
      </c>
      <c r="E9" s="46">
        <f t="shared" si="0"/>
        <v>7.5</v>
      </c>
      <c r="F9" s="80"/>
      <c r="G9" s="43">
        <v>6</v>
      </c>
      <c r="K9" s="218"/>
      <c r="S9" s="110"/>
    </row>
    <row r="10" spans="1:19" ht="15.75">
      <c r="A10" s="217" t="s">
        <v>79</v>
      </c>
      <c r="B10" s="111"/>
      <c r="C10" s="40">
        <v>2.5</v>
      </c>
      <c r="D10" s="40">
        <v>2.5</v>
      </c>
      <c r="E10" s="46">
        <f t="shared" si="0"/>
        <v>5</v>
      </c>
      <c r="F10" s="80"/>
      <c r="G10" s="43">
        <v>7</v>
      </c>
      <c r="K10" s="218"/>
      <c r="S10" s="110"/>
    </row>
    <row r="11" spans="1:19" ht="15.75">
      <c r="A11" s="199" t="s">
        <v>78</v>
      </c>
      <c r="B11" s="111"/>
      <c r="C11" s="40">
        <v>2.5</v>
      </c>
      <c r="D11" s="40">
        <v>2.5</v>
      </c>
      <c r="E11" s="46">
        <f t="shared" si="0"/>
        <v>5</v>
      </c>
      <c r="F11" s="80"/>
      <c r="G11" s="43">
        <v>8</v>
      </c>
      <c r="K11" s="218"/>
      <c r="S11" s="110"/>
    </row>
    <row r="12" spans="1:19" ht="15.75">
      <c r="A12" s="41" t="s">
        <v>55</v>
      </c>
      <c r="B12" s="40">
        <v>2.5</v>
      </c>
      <c r="C12" s="40">
        <v>2.5</v>
      </c>
      <c r="D12" s="40">
        <v>2.5</v>
      </c>
      <c r="E12" s="46">
        <f t="shared" si="0"/>
        <v>7.5</v>
      </c>
      <c r="F12" s="80" t="s">
        <v>22</v>
      </c>
      <c r="G12" s="43">
        <v>9</v>
      </c>
      <c r="K12" s="218"/>
      <c r="S12" s="110"/>
    </row>
    <row r="13" spans="1:19" ht="15.75">
      <c r="A13" s="18" t="s">
        <v>29</v>
      </c>
      <c r="B13" s="40"/>
      <c r="C13" s="40"/>
      <c r="D13" s="40">
        <v>2.5</v>
      </c>
      <c r="E13" s="46">
        <f t="shared" si="0"/>
        <v>2.5</v>
      </c>
      <c r="F13" s="80"/>
      <c r="G13" s="43">
        <v>10</v>
      </c>
      <c r="K13" s="218"/>
      <c r="S13" s="110"/>
    </row>
    <row r="14" spans="1:19" ht="15.75">
      <c r="A14" s="41" t="s">
        <v>35</v>
      </c>
      <c r="B14" s="40">
        <v>2.5</v>
      </c>
      <c r="C14" s="40"/>
      <c r="D14" s="40">
        <v>2.5</v>
      </c>
      <c r="E14" s="46">
        <f t="shared" si="0"/>
        <v>5</v>
      </c>
      <c r="F14" s="80"/>
      <c r="G14" s="43">
        <v>11</v>
      </c>
      <c r="K14" s="218"/>
      <c r="S14" s="110"/>
    </row>
    <row r="15" spans="1:19" ht="15.75">
      <c r="A15" s="18" t="s">
        <v>16</v>
      </c>
      <c r="B15" s="40"/>
      <c r="C15" s="40">
        <v>2.5</v>
      </c>
      <c r="D15" s="40">
        <v>2.5</v>
      </c>
      <c r="E15" s="46">
        <f t="shared" si="0"/>
        <v>5</v>
      </c>
      <c r="F15" s="80" t="s">
        <v>22</v>
      </c>
      <c r="G15" s="43">
        <v>12</v>
      </c>
      <c r="K15" s="218"/>
      <c r="S15" s="110"/>
    </row>
    <row r="16" spans="1:19" ht="15.75">
      <c r="A16" s="217" t="s">
        <v>84</v>
      </c>
      <c r="B16" s="111"/>
      <c r="C16" s="40"/>
      <c r="D16" s="40">
        <v>2.5</v>
      </c>
      <c r="E16" s="46">
        <f t="shared" si="0"/>
        <v>2.5</v>
      </c>
      <c r="F16" s="80"/>
      <c r="G16" s="43">
        <v>13</v>
      </c>
      <c r="K16" s="218"/>
      <c r="S16" s="110"/>
    </row>
    <row r="17" spans="1:19" ht="15.75">
      <c r="A17" s="18" t="s">
        <v>68</v>
      </c>
      <c r="B17" s="111"/>
      <c r="C17" s="40">
        <v>2.5</v>
      </c>
      <c r="D17" s="40"/>
      <c r="E17" s="46">
        <f t="shared" si="0"/>
        <v>2.5</v>
      </c>
      <c r="F17" s="80"/>
      <c r="G17" s="43">
        <v>14</v>
      </c>
      <c r="K17" s="218"/>
      <c r="S17" s="110"/>
    </row>
    <row r="18" spans="1:19" ht="15.75">
      <c r="A18" s="18" t="s">
        <v>57</v>
      </c>
      <c r="B18" s="40"/>
      <c r="C18" s="40">
        <v>2.5</v>
      </c>
      <c r="D18" s="40">
        <v>2.5</v>
      </c>
      <c r="E18" s="46">
        <f t="shared" si="0"/>
        <v>5</v>
      </c>
      <c r="F18" s="80"/>
      <c r="G18" s="43">
        <v>15</v>
      </c>
      <c r="K18" s="218"/>
      <c r="S18" s="110"/>
    </row>
    <row r="19" spans="1:19" ht="15.75">
      <c r="A19" s="217" t="s">
        <v>80</v>
      </c>
      <c r="B19" s="111"/>
      <c r="C19" s="40">
        <v>2.5</v>
      </c>
      <c r="D19" s="40"/>
      <c r="E19" s="46">
        <f t="shared" si="0"/>
        <v>2.5</v>
      </c>
      <c r="F19" s="80"/>
      <c r="G19" s="43">
        <v>16</v>
      </c>
      <c r="K19" s="218"/>
      <c r="S19" s="110"/>
    </row>
    <row r="20" spans="1:19" ht="15.75">
      <c r="A20" s="18" t="s">
        <v>33</v>
      </c>
      <c r="B20" s="40"/>
      <c r="C20" s="40">
        <v>2.5</v>
      </c>
      <c r="D20" s="40">
        <v>2.5</v>
      </c>
      <c r="E20" s="46">
        <f t="shared" si="0"/>
        <v>5</v>
      </c>
      <c r="F20" s="80"/>
      <c r="G20" s="43">
        <v>17</v>
      </c>
      <c r="K20" s="218"/>
      <c r="S20" s="110"/>
    </row>
    <row r="21" spans="1:19" ht="15.75">
      <c r="A21" s="18" t="s">
        <v>45</v>
      </c>
      <c r="B21" s="40">
        <v>2.5</v>
      </c>
      <c r="C21" s="40">
        <v>2.5</v>
      </c>
      <c r="D21" s="40">
        <v>2.5</v>
      </c>
      <c r="E21" s="46">
        <f t="shared" si="0"/>
        <v>7.5</v>
      </c>
      <c r="F21" s="80"/>
      <c r="G21" s="43">
        <v>18</v>
      </c>
      <c r="K21" s="218"/>
      <c r="S21" s="110"/>
    </row>
    <row r="22" spans="1:19" ht="15.75">
      <c r="A22" s="18" t="s">
        <v>60</v>
      </c>
      <c r="B22" s="111"/>
      <c r="C22" s="40"/>
      <c r="D22" s="40">
        <v>2.5</v>
      </c>
      <c r="E22" s="46">
        <f t="shared" si="0"/>
        <v>2.5</v>
      </c>
      <c r="F22" s="80"/>
      <c r="G22" s="43">
        <v>19</v>
      </c>
      <c r="K22" s="219"/>
      <c r="S22" s="110"/>
    </row>
    <row r="23" spans="1:19" ht="15.75">
      <c r="A23" s="41" t="s">
        <v>41</v>
      </c>
      <c r="B23" s="40">
        <v>2.5</v>
      </c>
      <c r="C23" s="40">
        <v>2.5</v>
      </c>
      <c r="D23" s="40">
        <v>2.5</v>
      </c>
      <c r="E23" s="46">
        <f t="shared" si="0"/>
        <v>7.5</v>
      </c>
      <c r="F23" s="80"/>
      <c r="G23" s="43">
        <v>20</v>
      </c>
      <c r="K23" s="218"/>
      <c r="S23" s="110"/>
    </row>
    <row r="24" spans="1:19" ht="15.75">
      <c r="A24" s="41" t="s">
        <v>77</v>
      </c>
      <c r="B24" s="111"/>
      <c r="C24" s="40"/>
      <c r="D24" s="40">
        <v>2.5</v>
      </c>
      <c r="E24" s="46">
        <f t="shared" si="0"/>
        <v>2.5</v>
      </c>
      <c r="F24" s="80"/>
      <c r="G24" s="43">
        <v>21</v>
      </c>
      <c r="K24" s="218"/>
      <c r="S24" s="110"/>
    </row>
    <row r="25" spans="1:19" ht="15.75">
      <c r="A25" s="18" t="s">
        <v>67</v>
      </c>
      <c r="B25" s="111"/>
      <c r="C25" s="40">
        <v>2.5</v>
      </c>
      <c r="D25" s="40"/>
      <c r="E25" s="46">
        <f t="shared" si="0"/>
        <v>2.5</v>
      </c>
      <c r="F25" s="80"/>
      <c r="G25" s="43">
        <v>22</v>
      </c>
      <c r="K25" s="218"/>
      <c r="S25" s="110"/>
    </row>
    <row r="26" spans="1:19" ht="15.75">
      <c r="A26" s="41" t="s">
        <v>52</v>
      </c>
      <c r="B26" s="42"/>
      <c r="C26" s="40">
        <v>2.5</v>
      </c>
      <c r="D26" s="40">
        <v>2.5</v>
      </c>
      <c r="E26" s="46">
        <f t="shared" si="0"/>
        <v>5</v>
      </c>
      <c r="F26" s="80"/>
      <c r="G26" s="43">
        <v>23</v>
      </c>
      <c r="K26" s="218"/>
      <c r="S26" s="110"/>
    </row>
    <row r="27" spans="1:19" ht="15.75">
      <c r="A27" s="221" t="s">
        <v>15</v>
      </c>
      <c r="B27" s="40"/>
      <c r="C27" s="40">
        <v>2.5</v>
      </c>
      <c r="D27" s="40">
        <v>2.5</v>
      </c>
      <c r="E27" s="46">
        <f t="shared" si="0"/>
        <v>5</v>
      </c>
      <c r="F27" s="80" t="s">
        <v>22</v>
      </c>
      <c r="G27" s="43">
        <v>24</v>
      </c>
      <c r="K27" s="218"/>
      <c r="S27" s="110"/>
    </row>
    <row r="28" spans="1:19" ht="15.75">
      <c r="A28" s="199" t="s">
        <v>59</v>
      </c>
      <c r="B28" s="111"/>
      <c r="C28" s="40">
        <v>2.5</v>
      </c>
      <c r="D28" s="40">
        <v>2.5</v>
      </c>
      <c r="E28" s="46">
        <f t="shared" si="0"/>
        <v>5</v>
      </c>
      <c r="F28" s="80"/>
      <c r="G28" s="43">
        <v>25</v>
      </c>
      <c r="K28" s="4"/>
      <c r="S28" s="110"/>
    </row>
    <row r="29" spans="1:19" ht="16.5" customHeight="1">
      <c r="A29" s="18" t="s">
        <v>47</v>
      </c>
      <c r="B29" s="40">
        <v>2.5</v>
      </c>
      <c r="C29" s="40">
        <v>2.5</v>
      </c>
      <c r="D29" s="40">
        <v>2.5</v>
      </c>
      <c r="E29" s="46">
        <f t="shared" si="0"/>
        <v>7.5</v>
      </c>
      <c r="F29" s="80"/>
      <c r="G29" s="43">
        <v>26</v>
      </c>
      <c r="K29" s="218"/>
      <c r="S29" s="110"/>
    </row>
    <row r="30" spans="1:19" ht="15.75">
      <c r="A30" s="18" t="s">
        <v>44</v>
      </c>
      <c r="B30" s="42"/>
      <c r="C30" s="40">
        <v>2.5</v>
      </c>
      <c r="D30" s="40">
        <v>2.5</v>
      </c>
      <c r="E30" s="46">
        <f t="shared" si="0"/>
        <v>5</v>
      </c>
      <c r="F30" s="80"/>
      <c r="G30" s="43">
        <v>27</v>
      </c>
      <c r="K30" s="218"/>
      <c r="S30" s="110"/>
    </row>
    <row r="31" spans="1:19" ht="15.75">
      <c r="A31" s="41" t="s">
        <v>37</v>
      </c>
      <c r="B31" s="40">
        <v>2.5</v>
      </c>
      <c r="C31" s="40">
        <v>2.5</v>
      </c>
      <c r="D31" s="40">
        <v>2.5</v>
      </c>
      <c r="E31" s="46">
        <f t="shared" si="0"/>
        <v>7.5</v>
      </c>
      <c r="F31" s="80"/>
      <c r="G31" s="43">
        <v>28</v>
      </c>
      <c r="K31" s="218"/>
      <c r="S31" s="110"/>
    </row>
    <row r="32" spans="1:19" ht="15.75">
      <c r="A32" s="217" t="s">
        <v>61</v>
      </c>
      <c r="B32" s="40">
        <v>2.5</v>
      </c>
      <c r="C32" s="40">
        <v>2.5</v>
      </c>
      <c r="D32" s="40">
        <v>2.5</v>
      </c>
      <c r="E32" s="46">
        <f t="shared" si="0"/>
        <v>7.5</v>
      </c>
      <c r="F32" s="80"/>
      <c r="G32" s="43">
        <v>29</v>
      </c>
      <c r="K32" s="218"/>
      <c r="S32" s="110"/>
    </row>
    <row r="33" spans="1:19" ht="15.75">
      <c r="A33" s="18" t="s">
        <v>27</v>
      </c>
      <c r="B33" s="40"/>
      <c r="C33" s="40">
        <v>2.5</v>
      </c>
      <c r="D33" s="40">
        <v>2.5</v>
      </c>
      <c r="E33" s="46">
        <f t="shared" si="0"/>
        <v>5</v>
      </c>
      <c r="F33" s="80"/>
      <c r="G33" s="43">
        <v>30</v>
      </c>
      <c r="K33" s="218"/>
      <c r="S33" s="110"/>
    </row>
    <row r="34" spans="1:19" ht="15.75">
      <c r="A34" s="41" t="s">
        <v>40</v>
      </c>
      <c r="B34" s="48"/>
      <c r="C34" s="40">
        <v>2.5</v>
      </c>
      <c r="D34" s="40">
        <v>2.5</v>
      </c>
      <c r="E34" s="46">
        <f t="shared" si="0"/>
        <v>5</v>
      </c>
      <c r="F34" s="80"/>
      <c r="G34" s="43">
        <v>31</v>
      </c>
      <c r="K34" s="218"/>
      <c r="S34" s="110"/>
    </row>
    <row r="35" spans="1:19" ht="15.75">
      <c r="A35" s="18" t="s">
        <v>11</v>
      </c>
      <c r="B35" s="40">
        <v>2.5</v>
      </c>
      <c r="C35" s="40">
        <v>2.5</v>
      </c>
      <c r="D35" s="40">
        <v>2.5</v>
      </c>
      <c r="E35" s="46">
        <f t="shared" si="0"/>
        <v>7.5</v>
      </c>
      <c r="F35" s="80"/>
      <c r="G35" s="43">
        <v>32</v>
      </c>
      <c r="K35" s="218"/>
      <c r="S35" s="110"/>
    </row>
    <row r="36" spans="1:19" ht="15.75">
      <c r="A36" s="18" t="s">
        <v>81</v>
      </c>
      <c r="B36" s="111"/>
      <c r="C36" s="40">
        <v>2.5</v>
      </c>
      <c r="D36" s="40"/>
      <c r="E36" s="46">
        <f aca="true" t="shared" si="1" ref="E36:E55">B36+C36+D36</f>
        <v>2.5</v>
      </c>
      <c r="F36" s="112"/>
      <c r="G36" s="43">
        <v>33</v>
      </c>
      <c r="K36" s="218"/>
      <c r="S36" s="110"/>
    </row>
    <row r="37" spans="1:19" ht="15.75">
      <c r="A37" s="18" t="s">
        <v>51</v>
      </c>
      <c r="B37" s="40">
        <v>2.5</v>
      </c>
      <c r="C37" s="40">
        <v>2.5</v>
      </c>
      <c r="D37" s="48"/>
      <c r="E37" s="46">
        <f t="shared" si="1"/>
        <v>5</v>
      </c>
      <c r="F37" s="80"/>
      <c r="G37" s="43">
        <v>34</v>
      </c>
      <c r="K37" s="218"/>
      <c r="S37" s="110"/>
    </row>
    <row r="38" spans="1:19" ht="15.75">
      <c r="A38" s="18" t="s">
        <v>30</v>
      </c>
      <c r="B38" s="40">
        <v>2.5</v>
      </c>
      <c r="C38" s="40">
        <v>2.5</v>
      </c>
      <c r="D38" s="40">
        <v>2.5</v>
      </c>
      <c r="E38" s="46">
        <f t="shared" si="1"/>
        <v>7.5</v>
      </c>
      <c r="F38" s="80"/>
      <c r="G38" s="43">
        <v>35</v>
      </c>
      <c r="K38" s="218"/>
      <c r="S38" s="110"/>
    </row>
    <row r="39" spans="1:19" ht="15.75">
      <c r="A39" s="18" t="s">
        <v>17</v>
      </c>
      <c r="B39" s="40"/>
      <c r="C39" s="40">
        <v>2.5</v>
      </c>
      <c r="D39" s="40">
        <v>2.5</v>
      </c>
      <c r="E39" s="46">
        <f t="shared" si="1"/>
        <v>5</v>
      </c>
      <c r="F39" s="80"/>
      <c r="G39" s="43">
        <v>36</v>
      </c>
      <c r="K39" s="218"/>
      <c r="S39" s="110"/>
    </row>
    <row r="40" spans="1:19" ht="15.75">
      <c r="A40" s="217" t="s">
        <v>53</v>
      </c>
      <c r="B40" s="40">
        <v>2.5</v>
      </c>
      <c r="C40" s="40"/>
      <c r="D40" s="40">
        <v>2.5</v>
      </c>
      <c r="E40" s="46">
        <f t="shared" si="1"/>
        <v>5</v>
      </c>
      <c r="F40" s="80"/>
      <c r="G40" s="43">
        <v>37</v>
      </c>
      <c r="K40" s="218"/>
      <c r="S40" s="110"/>
    </row>
    <row r="41" spans="1:19" ht="15.75">
      <c r="A41" s="18" t="s">
        <v>71</v>
      </c>
      <c r="B41" s="111"/>
      <c r="C41" s="40"/>
      <c r="D41" s="40">
        <v>2.5</v>
      </c>
      <c r="E41" s="46">
        <f t="shared" si="1"/>
        <v>2.5</v>
      </c>
      <c r="F41" s="80"/>
      <c r="G41" s="43">
        <v>38</v>
      </c>
      <c r="K41" s="220"/>
      <c r="S41" s="110"/>
    </row>
    <row r="42" spans="1:19" ht="15.75">
      <c r="A42" s="18" t="s">
        <v>43</v>
      </c>
      <c r="B42" s="40"/>
      <c r="C42" s="40">
        <v>2.5</v>
      </c>
      <c r="D42" s="40">
        <v>2.5</v>
      </c>
      <c r="E42" s="46">
        <f t="shared" si="1"/>
        <v>5</v>
      </c>
      <c r="F42" s="80" t="s">
        <v>22</v>
      </c>
      <c r="G42" s="43">
        <v>39</v>
      </c>
      <c r="K42" s="218"/>
      <c r="S42" s="110"/>
    </row>
    <row r="43" spans="1:19" ht="15.75">
      <c r="A43" s="18" t="s">
        <v>34</v>
      </c>
      <c r="B43" s="40"/>
      <c r="C43" s="40">
        <v>2.5</v>
      </c>
      <c r="D43" s="40">
        <v>2.5</v>
      </c>
      <c r="E43" s="46">
        <f t="shared" si="1"/>
        <v>5</v>
      </c>
      <c r="F43" s="80"/>
      <c r="G43" s="43">
        <v>40</v>
      </c>
      <c r="K43" s="218"/>
      <c r="S43" s="110"/>
    </row>
    <row r="44" spans="1:19" ht="15.75">
      <c r="A44" s="18" t="s">
        <v>65</v>
      </c>
      <c r="B44" s="111"/>
      <c r="C44" s="40"/>
      <c r="D44" s="40">
        <v>2.5</v>
      </c>
      <c r="E44" s="46">
        <f t="shared" si="1"/>
        <v>2.5</v>
      </c>
      <c r="F44" s="80"/>
      <c r="G44" s="43">
        <v>41</v>
      </c>
      <c r="K44" s="218"/>
      <c r="S44" s="110"/>
    </row>
    <row r="45" spans="1:19" ht="15.75">
      <c r="A45" s="41" t="s">
        <v>64</v>
      </c>
      <c r="B45" s="111"/>
      <c r="C45" s="40">
        <v>2.5</v>
      </c>
      <c r="D45" s="40">
        <v>2.5</v>
      </c>
      <c r="E45" s="46">
        <f t="shared" si="1"/>
        <v>5</v>
      </c>
      <c r="F45" s="80"/>
      <c r="G45" s="43">
        <v>42</v>
      </c>
      <c r="K45" s="218"/>
      <c r="S45" s="110"/>
    </row>
    <row r="46" spans="1:19" ht="15.75">
      <c r="A46" s="18" t="s">
        <v>58</v>
      </c>
      <c r="B46" s="111"/>
      <c r="C46" s="40">
        <v>2.5</v>
      </c>
      <c r="D46" s="40"/>
      <c r="E46" s="46">
        <f t="shared" si="1"/>
        <v>2.5</v>
      </c>
      <c r="F46" s="80"/>
      <c r="G46" s="43">
        <v>43</v>
      </c>
      <c r="K46" s="218"/>
      <c r="S46" s="110"/>
    </row>
    <row r="47" spans="1:19" ht="15.75">
      <c r="A47" s="18" t="s">
        <v>31</v>
      </c>
      <c r="B47" s="40">
        <v>2.5</v>
      </c>
      <c r="C47" s="40">
        <v>2.5</v>
      </c>
      <c r="D47" s="40">
        <v>2.5</v>
      </c>
      <c r="E47" s="46">
        <f t="shared" si="1"/>
        <v>7.5</v>
      </c>
      <c r="F47" s="80"/>
      <c r="G47" s="43">
        <v>44</v>
      </c>
      <c r="K47" s="218"/>
      <c r="S47" s="110"/>
    </row>
    <row r="48" spans="1:19" ht="17.25" customHeight="1">
      <c r="A48" s="18" t="s">
        <v>66</v>
      </c>
      <c r="B48" s="40">
        <v>2.5</v>
      </c>
      <c r="C48" s="40"/>
      <c r="D48" s="40"/>
      <c r="E48" s="46">
        <f t="shared" si="1"/>
        <v>2.5</v>
      </c>
      <c r="F48" s="80"/>
      <c r="G48" s="43">
        <v>45</v>
      </c>
      <c r="K48" s="218"/>
      <c r="S48" s="110"/>
    </row>
    <row r="49" spans="1:19" ht="15.75">
      <c r="A49" s="18" t="s">
        <v>42</v>
      </c>
      <c r="B49" s="40"/>
      <c r="C49" s="40">
        <v>2.5</v>
      </c>
      <c r="D49" s="40">
        <v>2.5</v>
      </c>
      <c r="E49" s="46">
        <f t="shared" si="1"/>
        <v>5</v>
      </c>
      <c r="F49" s="80"/>
      <c r="G49" s="43">
        <v>46</v>
      </c>
      <c r="K49" s="219"/>
      <c r="S49" s="110"/>
    </row>
    <row r="50" spans="1:19" ht="15.75">
      <c r="A50" s="18" t="s">
        <v>23</v>
      </c>
      <c r="B50" s="40"/>
      <c r="C50" s="40">
        <v>2.5</v>
      </c>
      <c r="D50" s="40">
        <v>2.5</v>
      </c>
      <c r="E50" s="46">
        <f t="shared" si="1"/>
        <v>5</v>
      </c>
      <c r="F50" s="80"/>
      <c r="G50" s="43">
        <v>47</v>
      </c>
      <c r="K50" s="218"/>
      <c r="S50" s="110"/>
    </row>
    <row r="51" spans="1:19" ht="15.75">
      <c r="A51" s="18" t="s">
        <v>70</v>
      </c>
      <c r="B51" s="111"/>
      <c r="C51" s="40"/>
      <c r="D51" s="40">
        <v>2.5</v>
      </c>
      <c r="E51" s="46">
        <f t="shared" si="1"/>
        <v>2.5</v>
      </c>
      <c r="F51" s="80"/>
      <c r="G51" s="43">
        <v>48</v>
      </c>
      <c r="K51" s="218"/>
      <c r="S51" s="110"/>
    </row>
    <row r="52" spans="1:19" ht="15.75">
      <c r="A52" s="18" t="s">
        <v>56</v>
      </c>
      <c r="B52" s="111"/>
      <c r="C52" s="40">
        <v>2.5</v>
      </c>
      <c r="D52" s="40"/>
      <c r="E52" s="46">
        <f t="shared" si="1"/>
        <v>2.5</v>
      </c>
      <c r="F52" s="80"/>
      <c r="G52" s="43">
        <v>49</v>
      </c>
      <c r="K52" s="218"/>
      <c r="S52" s="110"/>
    </row>
    <row r="53" spans="1:19" ht="15.75">
      <c r="A53" s="18" t="s">
        <v>69</v>
      </c>
      <c r="B53" s="111"/>
      <c r="C53" s="40">
        <v>2.5</v>
      </c>
      <c r="D53" s="40">
        <v>2.5</v>
      </c>
      <c r="E53" s="46">
        <f t="shared" si="1"/>
        <v>5</v>
      </c>
      <c r="F53" s="80"/>
      <c r="G53" s="43">
        <v>50</v>
      </c>
      <c r="K53" s="218"/>
      <c r="S53" s="110"/>
    </row>
    <row r="54" spans="1:19" ht="15.75">
      <c r="A54" s="222"/>
      <c r="B54" s="48"/>
      <c r="C54" s="48"/>
      <c r="D54" s="48"/>
      <c r="E54" s="46">
        <f t="shared" si="1"/>
        <v>0</v>
      </c>
      <c r="F54" s="48"/>
      <c r="G54" s="43">
        <v>51</v>
      </c>
      <c r="K54" s="74"/>
      <c r="S54" s="110"/>
    </row>
    <row r="55" spans="1:7" ht="15.75" customHeight="1">
      <c r="A55" s="18"/>
      <c r="B55" s="111"/>
      <c r="C55" s="40"/>
      <c r="D55" s="40"/>
      <c r="E55" s="46">
        <f t="shared" si="1"/>
        <v>0</v>
      </c>
      <c r="F55" s="80"/>
      <c r="G55" s="43">
        <v>52</v>
      </c>
    </row>
    <row r="56" spans="1:6" ht="18">
      <c r="A56" s="142"/>
      <c r="B56" s="188"/>
      <c r="C56" s="189"/>
      <c r="D56" s="190"/>
      <c r="E56" s="47">
        <f>SUM(E4:E55)</f>
        <v>235</v>
      </c>
      <c r="F56" s="191"/>
    </row>
  </sheetData>
  <sheetProtection/>
  <mergeCells count="1">
    <mergeCell ref="A2:E2"/>
  </mergeCells>
  <printOptions/>
  <pageMargins left="0.75" right="0.75" top="0.26" bottom="0.2" header="0.23" footer="0.2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7">
    <tabColor rgb="FFFF0000"/>
  </sheetPr>
  <dimension ref="A1:AF514"/>
  <sheetViews>
    <sheetView zoomScale="70" zoomScaleNormal="70" zoomScalePageLayoutView="0" workbookViewId="0" topLeftCell="C1">
      <selection activeCell="E18" sqref="E18"/>
    </sheetView>
  </sheetViews>
  <sheetFormatPr defaultColWidth="9.140625" defaultRowHeight="12.75"/>
  <cols>
    <col min="1" max="2" width="0" style="121" hidden="1" customWidth="1"/>
    <col min="3" max="3" width="51.00390625" style="121" bestFit="1" customWidth="1"/>
    <col min="4" max="4" width="5.28125" style="121" customWidth="1"/>
    <col min="5" max="5" width="51.00390625" style="121" bestFit="1" customWidth="1"/>
    <col min="6" max="7" width="7.7109375" style="121" customWidth="1"/>
    <col min="8" max="8" width="4.140625" style="121" customWidth="1"/>
    <col min="9" max="10" width="7.7109375" style="121" customWidth="1"/>
    <col min="11" max="11" width="4.7109375" style="121" customWidth="1"/>
    <col min="12" max="13" width="7.7109375" style="121" customWidth="1"/>
    <col min="14" max="14" width="4.7109375" style="121" customWidth="1"/>
    <col min="15" max="15" width="8.28125" style="121" customWidth="1"/>
    <col min="16" max="16" width="8.8515625" style="121" customWidth="1"/>
    <col min="17" max="17" width="7.8515625" style="121" customWidth="1"/>
    <col min="18" max="18" width="5.7109375" style="121" customWidth="1"/>
    <col min="19" max="19" width="80.8515625" style="121" customWidth="1"/>
    <col min="20" max="20" width="24.8515625" style="121" customWidth="1"/>
    <col min="21" max="21" width="6.00390625" style="121" customWidth="1"/>
    <col min="22" max="22" width="5.57421875" style="121" customWidth="1"/>
    <col min="23" max="23" width="5.7109375" style="121" customWidth="1"/>
    <col min="24" max="24" width="4.57421875" style="121" customWidth="1"/>
    <col min="25" max="25" width="5.57421875" style="121" customWidth="1"/>
    <col min="26" max="26" width="5.8515625" style="121" customWidth="1"/>
    <col min="27" max="27" width="5.28125" style="121" customWidth="1"/>
    <col min="28" max="28" width="5.421875" style="121" customWidth="1"/>
    <col min="29" max="29" width="7.140625" style="121" customWidth="1"/>
    <col min="30" max="30" width="6.7109375" style="121" customWidth="1"/>
    <col min="31" max="31" width="7.140625" style="121" customWidth="1"/>
    <col min="32" max="32" width="7.28125" style="121" customWidth="1"/>
    <col min="33" max="33" width="7.57421875" style="121" customWidth="1"/>
    <col min="34" max="34" width="7.7109375" style="121" customWidth="1"/>
    <col min="35" max="16384" width="9.140625" style="121" customWidth="1"/>
  </cols>
  <sheetData>
    <row r="1" spans="4:18" ht="21" thickBot="1">
      <c r="D1" s="16"/>
      <c r="E1" s="16"/>
      <c r="F1" s="16"/>
      <c r="G1" s="16"/>
      <c r="H1" s="16"/>
      <c r="I1" s="16"/>
      <c r="J1" s="128"/>
      <c r="K1" s="128"/>
      <c r="L1" s="16"/>
      <c r="M1" s="128"/>
      <c r="N1" s="128"/>
      <c r="O1" s="16"/>
      <c r="P1" s="28"/>
      <c r="Q1" s="28"/>
      <c r="R1" s="28"/>
    </row>
    <row r="2" spans="3:32" ht="33.75" customHeight="1">
      <c r="C2" s="465" t="s">
        <v>48</v>
      </c>
      <c r="D2" s="466"/>
      <c r="E2" s="467"/>
      <c r="F2" s="167" t="s">
        <v>3</v>
      </c>
      <c r="G2" s="168"/>
      <c r="H2" s="169"/>
      <c r="I2" s="167" t="s">
        <v>4</v>
      </c>
      <c r="J2" s="170"/>
      <c r="K2" s="171"/>
      <c r="L2" s="167" t="s">
        <v>7</v>
      </c>
      <c r="M2" s="170"/>
      <c r="N2" s="171"/>
      <c r="O2" s="172" t="s">
        <v>9</v>
      </c>
      <c r="P2" s="170"/>
      <c r="Q2" s="133"/>
      <c r="R2" s="133"/>
      <c r="S2" s="153"/>
      <c r="T2" s="4"/>
      <c r="U2" s="4"/>
      <c r="V2" s="4"/>
      <c r="W2" s="4"/>
      <c r="X2" s="4"/>
      <c r="Y2" s="4"/>
      <c r="Z2" s="4"/>
      <c r="AA2" s="30" t="s">
        <v>125</v>
      </c>
      <c r="AB2" s="30" t="s">
        <v>136</v>
      </c>
      <c r="AC2" s="30" t="s">
        <v>127</v>
      </c>
      <c r="AD2" s="30" t="s">
        <v>137</v>
      </c>
      <c r="AE2" s="30" t="s">
        <v>129</v>
      </c>
      <c r="AF2" s="30" t="s">
        <v>138</v>
      </c>
    </row>
    <row r="3" spans="1:32" s="128" customFormat="1" ht="33.75" customHeight="1">
      <c r="A3" s="154">
        <v>1</v>
      </c>
      <c r="B3" s="154">
        <f>VLOOKUP(A3,'Deelnemers oranje'!I:K,1,FALSE)</f>
        <v>1</v>
      </c>
      <c r="C3" s="159" t="str">
        <f>CONCATENATE("",VLOOKUP(A3,'Deelnemers oranje'!I:K,2,FALSE)," &amp; ",VLOOKUP(A3,'Deelnemers oranje'!I:K,3,FALSE))</f>
        <v>Marieke v Driel &amp; Wilma Oosterlaken</v>
      </c>
      <c r="D3" s="159"/>
      <c r="E3" s="109" t="str">
        <f>CONCATENATE("",VLOOKUP(A4,'Deelnemers oranje'!I:K,2,FALSE)," &amp; ",VLOOKUP(A4,'Deelnemers oranje'!I:K,3,FALSE))</f>
        <v>Mette Willems &amp; Nikki Leij</v>
      </c>
      <c r="F3" s="19">
        <v>0</v>
      </c>
      <c r="G3" s="19">
        <v>0</v>
      </c>
      <c r="H3" s="14"/>
      <c r="I3" s="19">
        <v>0</v>
      </c>
      <c r="J3" s="19">
        <v>0</v>
      </c>
      <c r="K3" s="14"/>
      <c r="L3" s="19">
        <v>0</v>
      </c>
      <c r="M3" s="19">
        <v>0</v>
      </c>
      <c r="N3" s="14"/>
      <c r="O3" s="19">
        <f>AA3+AC3+AE3</f>
        <v>0</v>
      </c>
      <c r="P3" s="19">
        <v>0</v>
      </c>
      <c r="Q3" s="31"/>
      <c r="R3" s="16"/>
      <c r="S3" s="153"/>
      <c r="T3" s="5"/>
      <c r="U3" s="16"/>
      <c r="V3" s="16"/>
      <c r="W3" s="5"/>
      <c r="X3" s="16"/>
      <c r="Y3" s="16"/>
      <c r="Z3" s="5"/>
      <c r="AA3" s="16" t="b">
        <f>IF(F3="","",IF(F3&gt;G3,1,IF(F3&lt;G3,0)))</f>
        <v>0</v>
      </c>
      <c r="AB3" s="16" t="b">
        <f>IF(G3="","",IF(G3&gt;F3,1,IF(G3&lt;F3,0)))</f>
        <v>0</v>
      </c>
      <c r="AC3" s="128" t="b">
        <f>IF(I3="","",IF(I3&gt;J3,1,IF(I3&lt;J3,0)))</f>
        <v>0</v>
      </c>
      <c r="AD3" s="128" t="b">
        <f>IF(J3="","",IF(J3&gt;I3,1,IF(J3&lt;I3,0)))</f>
        <v>0</v>
      </c>
      <c r="AE3" s="128" t="b">
        <f>IF(L3="","",IF(L3&gt;M3,1,IF(L3&lt;M3,0)))</f>
        <v>0</v>
      </c>
      <c r="AF3" s="128" t="b">
        <f>IF(M3="","",IF(M3&gt;L3,1,IF(M3&lt;L3,0)))</f>
        <v>0</v>
      </c>
    </row>
    <row r="4" spans="1:32" s="128" customFormat="1" ht="33.75" customHeight="1">
      <c r="A4" s="154">
        <v>2</v>
      </c>
      <c r="B4" s="154">
        <f>VLOOKUP(A4,'Deelnemers oranje'!I:K,1,FALSE)</f>
        <v>2</v>
      </c>
      <c r="C4" s="109" t="str">
        <f>CONCATENATE("",VLOOKUP(A3,'Deelnemers oranje'!I:K,2,FALSE)," &amp; ",VLOOKUP(A3,'Deelnemers oranje'!I:K,3,FALSE))</f>
        <v>Marieke v Driel &amp; Wilma Oosterlaken</v>
      </c>
      <c r="D4" s="159"/>
      <c r="E4" s="109" t="str">
        <f>CONCATENATE("",VLOOKUP(A5,'Deelnemers oranje'!I:K,2,FALSE)," &amp; ",VLOOKUP(A5,'Deelnemers oranje'!I:K,3,FALSE))</f>
        <v> &amp; </v>
      </c>
      <c r="F4" s="19">
        <v>0</v>
      </c>
      <c r="G4" s="19">
        <v>0</v>
      </c>
      <c r="H4" s="14"/>
      <c r="I4" s="19">
        <v>0</v>
      </c>
      <c r="J4" s="19">
        <v>0</v>
      </c>
      <c r="K4" s="14"/>
      <c r="L4" s="19">
        <v>0</v>
      </c>
      <c r="M4" s="19">
        <v>0</v>
      </c>
      <c r="N4" s="14"/>
      <c r="O4" s="19">
        <f aca="true" t="shared" si="0" ref="O4:O12">AA4+AC4+AE4</f>
        <v>0</v>
      </c>
      <c r="P4" s="19">
        <f aca="true" t="shared" si="1" ref="P4:P12">AB4+AD4+AF4</f>
        <v>0</v>
      </c>
      <c r="Q4" s="31"/>
      <c r="R4" s="16"/>
      <c r="S4" s="153"/>
      <c r="T4" s="5"/>
      <c r="U4" s="16"/>
      <c r="V4" s="16"/>
      <c r="W4" s="5"/>
      <c r="X4" s="16"/>
      <c r="Y4" s="16"/>
      <c r="Z4" s="5"/>
      <c r="AA4" s="16" t="b">
        <f aca="true" t="shared" si="2" ref="AA4:AA17">IF(F4="","",IF(F4&gt;G4,1,IF(F4&lt;G4,0)))</f>
        <v>0</v>
      </c>
      <c r="AB4" s="16" t="b">
        <f aca="true" t="shared" si="3" ref="AB4:AB17">IF(G4="","",IF(G4&gt;F4,1,IF(G4&lt;F4,0)))</f>
        <v>0</v>
      </c>
      <c r="AC4" s="128" t="b">
        <f aca="true" t="shared" si="4" ref="AC4:AC17">IF(I4="","",IF(I4&gt;J4,1,IF(I4&lt;J4,0)))</f>
        <v>0</v>
      </c>
      <c r="AD4" s="128" t="b">
        <f aca="true" t="shared" si="5" ref="AD4:AD17">IF(J4="","",IF(J4&gt;I4,1,IF(J4&lt;I4,0)))</f>
        <v>0</v>
      </c>
      <c r="AE4" s="128" t="b">
        <f aca="true" t="shared" si="6" ref="AE4:AE17">IF(L4="","",IF(L4&gt;M4,1,IF(L4&lt;M4,0)))</f>
        <v>0</v>
      </c>
      <c r="AF4" s="128" t="b">
        <f aca="true" t="shared" si="7" ref="AF4:AF17">IF(M4="","",IF(M4&gt;L4,1,IF(M4&lt;L4,0)))</f>
        <v>0</v>
      </c>
    </row>
    <row r="5" spans="1:32" s="128" customFormat="1" ht="33.75" customHeight="1">
      <c r="A5" s="154">
        <v>3</v>
      </c>
      <c r="B5" s="154">
        <f>VLOOKUP(A5,'Deelnemers oranje'!I:K,1,FALSE)</f>
        <v>3</v>
      </c>
      <c r="C5" s="109" t="str">
        <f>CONCATENATE("",VLOOKUP(A3,'Deelnemers oranje'!I:K,2,FALSE)," &amp; ",VLOOKUP(A3,'Deelnemers oranje'!I:K,3,FALSE))</f>
        <v>Marieke v Driel &amp; Wilma Oosterlaken</v>
      </c>
      <c r="D5" s="159"/>
      <c r="E5" s="109" t="str">
        <f>CONCATENATE("",VLOOKUP(A6,'Deelnemers oranje'!I:K,2,FALSE)," &amp; ",VLOOKUP(A6,'Deelnemers oranje'!I:K,3,FALSE))</f>
        <v> &amp; </v>
      </c>
      <c r="F5" s="19">
        <v>0</v>
      </c>
      <c r="G5" s="19">
        <v>0</v>
      </c>
      <c r="H5" s="77"/>
      <c r="I5" s="19">
        <v>0</v>
      </c>
      <c r="J5" s="19">
        <v>0</v>
      </c>
      <c r="K5" s="77"/>
      <c r="L5" s="19">
        <v>0</v>
      </c>
      <c r="M5" s="19">
        <v>0</v>
      </c>
      <c r="N5" s="77"/>
      <c r="O5" s="19">
        <f t="shared" si="0"/>
        <v>0</v>
      </c>
      <c r="P5" s="19">
        <f t="shared" si="1"/>
        <v>0</v>
      </c>
      <c r="Q5" s="31"/>
      <c r="R5" s="16"/>
      <c r="S5" s="157"/>
      <c r="T5" s="5"/>
      <c r="U5" s="16"/>
      <c r="V5" s="16"/>
      <c r="W5" s="5"/>
      <c r="X5" s="16"/>
      <c r="Y5" s="16"/>
      <c r="Z5" s="5"/>
      <c r="AA5" s="16" t="b">
        <f t="shared" si="2"/>
        <v>0</v>
      </c>
      <c r="AB5" s="16" t="b">
        <f t="shared" si="3"/>
        <v>0</v>
      </c>
      <c r="AC5" s="128" t="b">
        <f t="shared" si="4"/>
        <v>0</v>
      </c>
      <c r="AD5" s="128" t="b">
        <f t="shared" si="5"/>
        <v>0</v>
      </c>
      <c r="AE5" s="128" t="b">
        <f t="shared" si="6"/>
        <v>0</v>
      </c>
      <c r="AF5" s="128" t="b">
        <f t="shared" si="7"/>
        <v>0</v>
      </c>
    </row>
    <row r="6" spans="1:32" s="128" customFormat="1" ht="33.75" customHeight="1">
      <c r="A6" s="154">
        <v>4</v>
      </c>
      <c r="B6" s="154">
        <f>VLOOKUP(A6,'Deelnemers oranje'!I:K,1,FALSE)</f>
        <v>4</v>
      </c>
      <c r="C6" s="109" t="str">
        <f>CONCATENATE("",VLOOKUP(A3,'Deelnemers oranje'!I:K,2,FALSE)," &amp; ",VLOOKUP(A3,'Deelnemers oranje'!I:K,3,FALSE))</f>
        <v>Marieke v Driel &amp; Wilma Oosterlaken</v>
      </c>
      <c r="D6" s="159"/>
      <c r="E6" s="109" t="str">
        <f>CONCATENATE("",VLOOKUP(A7,'Deelnemers oranje'!I:K,2,FALSE)," &amp; ",VLOOKUP(A7,'Deelnemers oranje'!I:K,3,FALSE))</f>
        <v> &amp; </v>
      </c>
      <c r="F6" s="19">
        <v>0</v>
      </c>
      <c r="G6" s="19">
        <v>0</v>
      </c>
      <c r="H6" s="405"/>
      <c r="I6" s="19">
        <v>0</v>
      </c>
      <c r="J6" s="19">
        <v>0</v>
      </c>
      <c r="K6" s="405"/>
      <c r="L6" s="19">
        <v>0</v>
      </c>
      <c r="M6" s="19">
        <v>0</v>
      </c>
      <c r="N6" s="405"/>
      <c r="O6" s="19">
        <f t="shared" si="0"/>
        <v>0</v>
      </c>
      <c r="P6" s="19">
        <f t="shared" si="1"/>
        <v>0</v>
      </c>
      <c r="Q6" s="31"/>
      <c r="R6" s="16"/>
      <c r="S6" s="121"/>
      <c r="T6" s="5"/>
      <c r="U6" s="16"/>
      <c r="V6" s="16"/>
      <c r="W6" s="5"/>
      <c r="X6" s="16"/>
      <c r="Y6" s="16"/>
      <c r="Z6" s="5"/>
      <c r="AA6" s="16" t="b">
        <f t="shared" si="2"/>
        <v>0</v>
      </c>
      <c r="AB6" s="16" t="b">
        <f t="shared" si="3"/>
        <v>0</v>
      </c>
      <c r="AC6" s="128" t="b">
        <f t="shared" si="4"/>
        <v>0</v>
      </c>
      <c r="AD6" s="128" t="b">
        <f t="shared" si="5"/>
        <v>0</v>
      </c>
      <c r="AE6" s="128" t="b">
        <f t="shared" si="6"/>
        <v>0</v>
      </c>
      <c r="AF6" s="128" t="b">
        <f t="shared" si="7"/>
        <v>0</v>
      </c>
    </row>
    <row r="7" spans="1:32" s="128" customFormat="1" ht="33.75" customHeight="1">
      <c r="A7" s="154">
        <v>5</v>
      </c>
      <c r="B7" s="154">
        <f>VLOOKUP(A7,'Deelnemers oranje'!I:K,1,FALSE)</f>
        <v>5</v>
      </c>
      <c r="C7" s="109" t="str">
        <f>CONCATENATE("",VLOOKUP(A3,'Deelnemers oranje'!I:K,2,FALSE)," &amp; ",VLOOKUP(A3,'Deelnemers oranje'!I:K,3,FALSE))</f>
        <v>Marieke v Driel &amp; Wilma Oosterlaken</v>
      </c>
      <c r="D7" s="109"/>
      <c r="E7" s="109" t="str">
        <f>CONCATENATE("",VLOOKUP(A8,'Deelnemers oranje'!I:K,2,FALSE)," &amp; ",VLOOKUP(A8,'Deelnemers oranje'!I:K,3,FALSE))</f>
        <v> &amp; </v>
      </c>
      <c r="F7" s="19">
        <v>0</v>
      </c>
      <c r="G7" s="19">
        <v>0</v>
      </c>
      <c r="H7" s="406"/>
      <c r="I7" s="19">
        <v>0</v>
      </c>
      <c r="J7" s="19">
        <v>0</v>
      </c>
      <c r="K7" s="406"/>
      <c r="L7" s="19">
        <v>0</v>
      </c>
      <c r="M7" s="19">
        <v>0</v>
      </c>
      <c r="N7" s="406"/>
      <c r="O7" s="19">
        <f t="shared" si="0"/>
        <v>0</v>
      </c>
      <c r="P7" s="19">
        <f t="shared" si="1"/>
        <v>0</v>
      </c>
      <c r="Q7" s="31"/>
      <c r="R7" s="16"/>
      <c r="S7" s="121"/>
      <c r="T7" s="5"/>
      <c r="U7" s="16"/>
      <c r="V7" s="16"/>
      <c r="W7" s="5"/>
      <c r="X7" s="16"/>
      <c r="Y7" s="16"/>
      <c r="Z7" s="5"/>
      <c r="AA7" s="16" t="b">
        <f t="shared" si="2"/>
        <v>0</v>
      </c>
      <c r="AB7" s="16" t="b">
        <f t="shared" si="3"/>
        <v>0</v>
      </c>
      <c r="AC7" s="128" t="b">
        <f t="shared" si="4"/>
        <v>0</v>
      </c>
      <c r="AD7" s="128" t="b">
        <f t="shared" si="5"/>
        <v>0</v>
      </c>
      <c r="AE7" s="128" t="b">
        <f t="shared" si="6"/>
        <v>0</v>
      </c>
      <c r="AF7" s="128" t="b">
        <f t="shared" si="7"/>
        <v>0</v>
      </c>
    </row>
    <row r="8" spans="1:32" s="128" customFormat="1" ht="33.75" customHeight="1">
      <c r="A8" s="154">
        <v>6</v>
      </c>
      <c r="B8" s="154">
        <f>VLOOKUP(A8,'Deelnemers oranje'!I:K,1,FALSE)</f>
        <v>6</v>
      </c>
      <c r="C8" s="109" t="str">
        <f>CONCATENATE("",VLOOKUP(A3,'Deelnemers oranje'!I:K,2,FALSE)," &amp; ",VLOOKUP(A3,'Deelnemers oranje'!I:K,3,FALSE))</f>
        <v>Marieke v Driel &amp; Wilma Oosterlaken</v>
      </c>
      <c r="D8" s="109"/>
      <c r="E8" s="109" t="str">
        <f>CONCATENATE("",VLOOKUP(A9,'Deelnemers oranje'!I:K,2,FALSE)," &amp; ",VLOOKUP(A9,'Deelnemers oranje'!I:K,3,FALSE))</f>
        <v> &amp; </v>
      </c>
      <c r="F8" s="19">
        <v>0</v>
      </c>
      <c r="G8" s="19">
        <v>0</v>
      </c>
      <c r="H8" s="406"/>
      <c r="I8" s="19">
        <v>0</v>
      </c>
      <c r="J8" s="19">
        <v>0</v>
      </c>
      <c r="K8" s="406"/>
      <c r="L8" s="19">
        <v>0</v>
      </c>
      <c r="M8" s="19">
        <v>0</v>
      </c>
      <c r="N8" s="406"/>
      <c r="O8" s="19">
        <f t="shared" si="0"/>
        <v>0</v>
      </c>
      <c r="P8" s="19">
        <f t="shared" si="1"/>
        <v>0</v>
      </c>
      <c r="Q8" s="31"/>
      <c r="R8" s="16"/>
      <c r="S8" s="121"/>
      <c r="T8" s="5"/>
      <c r="U8" s="16"/>
      <c r="V8" s="16"/>
      <c r="W8" s="5"/>
      <c r="X8" s="16"/>
      <c r="Y8" s="16"/>
      <c r="Z8" s="5"/>
      <c r="AA8" s="16" t="b">
        <f t="shared" si="2"/>
        <v>0</v>
      </c>
      <c r="AB8" s="16" t="b">
        <f t="shared" si="3"/>
        <v>0</v>
      </c>
      <c r="AC8" s="128" t="b">
        <f t="shared" si="4"/>
        <v>0</v>
      </c>
      <c r="AD8" s="128" t="b">
        <f t="shared" si="5"/>
        <v>0</v>
      </c>
      <c r="AE8" s="128" t="b">
        <f t="shared" si="6"/>
        <v>0</v>
      </c>
      <c r="AF8" s="128" t="b">
        <f t="shared" si="7"/>
        <v>0</v>
      </c>
    </row>
    <row r="9" spans="1:32" s="128" customFormat="1" ht="33.75" customHeight="1">
      <c r="A9" s="154">
        <v>7</v>
      </c>
      <c r="B9" s="154">
        <f>VLOOKUP(A9,'Deelnemers oranje'!I:K,1,FALSE)</f>
        <v>7</v>
      </c>
      <c r="C9" s="109" t="str">
        <f>CONCATENATE("",VLOOKUP(A4,'Deelnemers oranje'!I:K,2,FALSE)," &amp; ",VLOOKUP(A4,'Deelnemers oranje'!I:K,3,FALSE))</f>
        <v>Mette Willems &amp; Nikki Leij</v>
      </c>
      <c r="D9" s="109"/>
      <c r="E9" s="109" t="str">
        <f>CONCATENATE("",VLOOKUP(A5,'Deelnemers oranje'!I:K,2,FALSE)," &amp; ",VLOOKUP(A5,'Deelnemers oranje'!I:K,3,FALSE))</f>
        <v> &amp; </v>
      </c>
      <c r="F9" s="19">
        <v>0</v>
      </c>
      <c r="G9" s="19">
        <v>0</v>
      </c>
      <c r="H9" s="406"/>
      <c r="I9" s="19">
        <v>0</v>
      </c>
      <c r="J9" s="19">
        <v>0</v>
      </c>
      <c r="K9" s="406"/>
      <c r="L9" s="19">
        <v>0</v>
      </c>
      <c r="M9" s="19">
        <v>0</v>
      </c>
      <c r="N9" s="406"/>
      <c r="O9" s="19">
        <f t="shared" si="0"/>
        <v>0</v>
      </c>
      <c r="P9" s="19">
        <f t="shared" si="1"/>
        <v>0</v>
      </c>
      <c r="Q9" s="31"/>
      <c r="R9" s="16"/>
      <c r="S9" s="121"/>
      <c r="T9" s="5"/>
      <c r="U9" s="16"/>
      <c r="V9" s="16"/>
      <c r="W9" s="5"/>
      <c r="X9" s="16"/>
      <c r="Y9" s="16"/>
      <c r="Z9" s="5"/>
      <c r="AA9" s="16" t="b">
        <f t="shared" si="2"/>
        <v>0</v>
      </c>
      <c r="AB9" s="16" t="b">
        <f t="shared" si="3"/>
        <v>0</v>
      </c>
      <c r="AC9" s="128" t="b">
        <f t="shared" si="4"/>
        <v>0</v>
      </c>
      <c r="AD9" s="128" t="b">
        <f t="shared" si="5"/>
        <v>0</v>
      </c>
      <c r="AE9" s="128" t="b">
        <f t="shared" si="6"/>
        <v>0</v>
      </c>
      <c r="AF9" s="128" t="b">
        <f t="shared" si="7"/>
        <v>0</v>
      </c>
    </row>
    <row r="10" spans="1:32" s="128" customFormat="1" ht="33.75" customHeight="1">
      <c r="A10" s="154">
        <v>8</v>
      </c>
      <c r="B10" s="154">
        <f>VLOOKUP(A10,'Deelnemers oranje'!I:K,1,FALSE)</f>
        <v>8</v>
      </c>
      <c r="C10" s="159" t="str">
        <f>CONCATENATE("",VLOOKUP(A4,'Deelnemers oranje'!I:K,2,FALSE)," &amp; ",VLOOKUP(A4,'Deelnemers oranje'!I:K,3,FALSE))</f>
        <v>Mette Willems &amp; Nikki Leij</v>
      </c>
      <c r="D10" s="109"/>
      <c r="E10" s="109" t="str">
        <f>CONCATENATE("",VLOOKUP(A6,'Deelnemers oranje'!I:K,2,FALSE)," &amp; ",VLOOKUP(A6,'Deelnemers oranje'!I:K,3,FALSE))</f>
        <v> &amp; </v>
      </c>
      <c r="F10" s="19">
        <v>0</v>
      </c>
      <c r="G10" s="19">
        <v>0</v>
      </c>
      <c r="H10" s="406"/>
      <c r="I10" s="19">
        <v>0</v>
      </c>
      <c r="J10" s="19">
        <v>0</v>
      </c>
      <c r="K10" s="406"/>
      <c r="L10" s="19">
        <v>0</v>
      </c>
      <c r="M10" s="19">
        <v>0</v>
      </c>
      <c r="N10" s="406"/>
      <c r="O10" s="19">
        <f t="shared" si="0"/>
        <v>0</v>
      </c>
      <c r="P10" s="19">
        <f t="shared" si="1"/>
        <v>0</v>
      </c>
      <c r="Q10" s="158"/>
      <c r="R10" s="16"/>
      <c r="S10" s="153"/>
      <c r="T10" s="5"/>
      <c r="U10" s="16"/>
      <c r="V10" s="16"/>
      <c r="W10" s="5"/>
      <c r="X10" s="16"/>
      <c r="Y10" s="16"/>
      <c r="Z10" s="5"/>
      <c r="AA10" s="16" t="b">
        <f t="shared" si="2"/>
        <v>0</v>
      </c>
      <c r="AB10" s="16" t="b">
        <f t="shared" si="3"/>
        <v>0</v>
      </c>
      <c r="AC10" s="128" t="b">
        <f t="shared" si="4"/>
        <v>0</v>
      </c>
      <c r="AD10" s="128" t="b">
        <f t="shared" si="5"/>
        <v>0</v>
      </c>
      <c r="AE10" s="128" t="b">
        <f t="shared" si="6"/>
        <v>0</v>
      </c>
      <c r="AF10" s="128" t="b">
        <f t="shared" si="7"/>
        <v>0</v>
      </c>
    </row>
    <row r="11" spans="1:32" s="128" customFormat="1" ht="33.75" customHeight="1">
      <c r="A11" s="154"/>
      <c r="B11" s="154"/>
      <c r="C11" s="159" t="str">
        <f>CONCATENATE("",VLOOKUP(A4,'Deelnemers oranje'!I:K,2,FALSE)," &amp; ",VLOOKUP(A4,'Deelnemers oranje'!I:K,3,FALSE))</f>
        <v>Mette Willems &amp; Nikki Leij</v>
      </c>
      <c r="D11" s="109"/>
      <c r="E11" s="109" t="str">
        <f>CONCATENATE("",VLOOKUP(A7,'Deelnemers oranje'!I:K,2,FALSE)," &amp; ",VLOOKUP(A7,'Deelnemers oranje'!I:K,3,FALSE))</f>
        <v> &amp; </v>
      </c>
      <c r="F11" s="19">
        <v>0</v>
      </c>
      <c r="G11" s="19">
        <v>0</v>
      </c>
      <c r="H11" s="406"/>
      <c r="I11" s="19">
        <v>0</v>
      </c>
      <c r="J11" s="19">
        <v>0</v>
      </c>
      <c r="K11" s="406"/>
      <c r="L11" s="19">
        <v>0</v>
      </c>
      <c r="M11" s="19">
        <v>0</v>
      </c>
      <c r="N11" s="406"/>
      <c r="O11" s="19">
        <f t="shared" si="0"/>
        <v>0</v>
      </c>
      <c r="P11" s="19">
        <f t="shared" si="1"/>
        <v>0</v>
      </c>
      <c r="Q11" s="31"/>
      <c r="R11" s="16"/>
      <c r="S11" s="157"/>
      <c r="T11" s="5"/>
      <c r="U11" s="16"/>
      <c r="V11" s="16"/>
      <c r="W11" s="5"/>
      <c r="X11" s="16"/>
      <c r="Y11" s="16"/>
      <c r="Z11" s="5"/>
      <c r="AA11" s="16" t="b">
        <f t="shared" si="2"/>
        <v>0</v>
      </c>
      <c r="AB11" s="16" t="b">
        <f t="shared" si="3"/>
        <v>0</v>
      </c>
      <c r="AC11" s="128" t="b">
        <f t="shared" si="4"/>
        <v>0</v>
      </c>
      <c r="AD11" s="128" t="b">
        <f t="shared" si="5"/>
        <v>0</v>
      </c>
      <c r="AE11" s="128" t="b">
        <f t="shared" si="6"/>
        <v>0</v>
      </c>
      <c r="AF11" s="128" t="b">
        <f t="shared" si="7"/>
        <v>0</v>
      </c>
    </row>
    <row r="12" spans="1:32" s="128" customFormat="1" ht="33.75" customHeight="1">
      <c r="A12" s="154"/>
      <c r="B12" s="154"/>
      <c r="C12" s="355" t="str">
        <f>CONCATENATE("",VLOOKUP(A4,'Deelnemers oranje'!I:K,2,FALSE)," &amp; ",VLOOKUP(A4,'Deelnemers oranje'!I:K,3,FALSE))</f>
        <v>Mette Willems &amp; Nikki Leij</v>
      </c>
      <c r="D12" s="353"/>
      <c r="E12" s="109" t="str">
        <f>CONCATENATE("",VLOOKUP(A8,'Deelnemers oranje'!I:K,2,FALSE)," &amp; ",VLOOKUP(A8,'Deelnemers oranje'!I:K,3,FALSE))</f>
        <v> &amp; </v>
      </c>
      <c r="F12" s="19">
        <v>0</v>
      </c>
      <c r="G12" s="19">
        <v>0</v>
      </c>
      <c r="H12" s="407"/>
      <c r="I12" s="19">
        <v>0</v>
      </c>
      <c r="J12" s="19">
        <v>0</v>
      </c>
      <c r="K12" s="407"/>
      <c r="L12" s="19">
        <v>0</v>
      </c>
      <c r="M12" s="19">
        <v>0</v>
      </c>
      <c r="N12" s="407"/>
      <c r="O12" s="357">
        <f t="shared" si="0"/>
        <v>0</v>
      </c>
      <c r="P12" s="357">
        <f t="shared" si="1"/>
        <v>0</v>
      </c>
      <c r="Q12" s="31"/>
      <c r="R12" s="16"/>
      <c r="S12" s="157"/>
      <c r="T12" s="5"/>
      <c r="U12" s="16"/>
      <c r="V12" s="16"/>
      <c r="W12" s="5"/>
      <c r="X12" s="16"/>
      <c r="Y12" s="16"/>
      <c r="Z12" s="5"/>
      <c r="AA12" s="16" t="b">
        <f t="shared" si="2"/>
        <v>0</v>
      </c>
      <c r="AB12" s="16" t="b">
        <f t="shared" si="3"/>
        <v>0</v>
      </c>
      <c r="AC12" s="128" t="b">
        <f t="shared" si="4"/>
        <v>0</v>
      </c>
      <c r="AD12" s="128" t="b">
        <f t="shared" si="5"/>
        <v>0</v>
      </c>
      <c r="AE12" s="128" t="b">
        <f t="shared" si="6"/>
        <v>0</v>
      </c>
      <c r="AF12" s="128" t="b">
        <f t="shared" si="7"/>
        <v>0</v>
      </c>
    </row>
    <row r="13" spans="1:32" s="128" customFormat="1" ht="33.75" customHeight="1">
      <c r="A13" s="154"/>
      <c r="B13" s="154"/>
      <c r="C13" s="355" t="str">
        <f>CONCATENATE("",VLOOKUP(A4,'Deelnemers oranje'!I:K,2,FALSE)," &amp; ",VLOOKUP(A4,'Deelnemers oranje'!I:K,3,FALSE))</f>
        <v>Mette Willems &amp; Nikki Leij</v>
      </c>
      <c r="D13" s="353"/>
      <c r="E13" s="109" t="str">
        <f>CONCATENATE("",VLOOKUP(A9,'Deelnemers oranje'!I:K,2,FALSE)," &amp; ",VLOOKUP(A9,'Deelnemers oranje'!I:K,3,FALSE))</f>
        <v> &amp; </v>
      </c>
      <c r="F13" s="19">
        <v>0</v>
      </c>
      <c r="G13" s="19">
        <v>0</v>
      </c>
      <c r="H13" s="407"/>
      <c r="I13" s="19">
        <v>0</v>
      </c>
      <c r="J13" s="19">
        <v>0</v>
      </c>
      <c r="K13" s="407"/>
      <c r="L13" s="19">
        <v>0</v>
      </c>
      <c r="M13" s="19">
        <v>0</v>
      </c>
      <c r="N13" s="407"/>
      <c r="O13" s="357">
        <f aca="true" t="shared" si="8" ref="O13:O21">AA13+AC13+AE13</f>
        <v>0</v>
      </c>
      <c r="P13" s="357">
        <f aca="true" t="shared" si="9" ref="P13:P21">AB13+AD13+AF13</f>
        <v>0</v>
      </c>
      <c r="Q13" s="31"/>
      <c r="R13" s="16"/>
      <c r="S13" s="157"/>
      <c r="U13" s="16"/>
      <c r="X13" s="16"/>
      <c r="AA13" s="16" t="b">
        <f t="shared" si="2"/>
        <v>0</v>
      </c>
      <c r="AB13" s="16" t="b">
        <f t="shared" si="3"/>
        <v>0</v>
      </c>
      <c r="AC13" s="128" t="b">
        <f t="shared" si="4"/>
        <v>0</v>
      </c>
      <c r="AD13" s="128" t="b">
        <f t="shared" si="5"/>
        <v>0</v>
      </c>
      <c r="AE13" s="128" t="b">
        <f t="shared" si="6"/>
        <v>0</v>
      </c>
      <c r="AF13" s="128" t="b">
        <f t="shared" si="7"/>
        <v>0</v>
      </c>
    </row>
    <row r="14" spans="1:32" s="128" customFormat="1" ht="33.75" customHeight="1">
      <c r="A14" s="154"/>
      <c r="B14" s="154"/>
      <c r="C14" s="355" t="str">
        <f>CONCATENATE("",VLOOKUP(A5,'Deelnemers oranje'!I:K,2,FALSE)," &amp; ",VLOOKUP(A5,'Deelnemers oranje'!I:K,3,FALSE))</f>
        <v> &amp; </v>
      </c>
      <c r="D14" s="353"/>
      <c r="E14" s="355" t="str">
        <f>CONCATENATE("",VLOOKUP(A6,'Deelnemers oranje'!I:K,2,FALSE)," &amp; ",VLOOKUP(A6,'Deelnemers oranje'!I:K,3,FALSE))</f>
        <v> &amp; </v>
      </c>
      <c r="F14" s="19">
        <v>0</v>
      </c>
      <c r="G14" s="19">
        <v>0</v>
      </c>
      <c r="H14" s="407"/>
      <c r="I14" s="19">
        <v>0</v>
      </c>
      <c r="J14" s="19">
        <v>0</v>
      </c>
      <c r="K14" s="407"/>
      <c r="L14" s="19">
        <v>0</v>
      </c>
      <c r="M14" s="19">
        <v>0</v>
      </c>
      <c r="N14" s="407"/>
      <c r="O14" s="357">
        <f t="shared" si="8"/>
        <v>0</v>
      </c>
      <c r="P14" s="357">
        <f t="shared" si="9"/>
        <v>0</v>
      </c>
      <c r="Q14" s="31"/>
      <c r="R14" s="16"/>
      <c r="S14" s="16"/>
      <c r="T14" s="5"/>
      <c r="U14" s="16"/>
      <c r="V14" s="16"/>
      <c r="W14" s="5"/>
      <c r="X14" s="16"/>
      <c r="Y14" s="16"/>
      <c r="Z14" s="5"/>
      <c r="AA14" s="16" t="b">
        <f t="shared" si="2"/>
        <v>0</v>
      </c>
      <c r="AB14" s="16" t="b">
        <f t="shared" si="3"/>
        <v>0</v>
      </c>
      <c r="AC14" s="128" t="b">
        <f t="shared" si="4"/>
        <v>0</v>
      </c>
      <c r="AD14" s="128" t="b">
        <f t="shared" si="5"/>
        <v>0</v>
      </c>
      <c r="AE14" s="128" t="b">
        <f t="shared" si="6"/>
        <v>0</v>
      </c>
      <c r="AF14" s="128" t="b">
        <f t="shared" si="7"/>
        <v>0</v>
      </c>
    </row>
    <row r="15" spans="1:32" s="128" customFormat="1" ht="33.75" customHeight="1">
      <c r="A15" s="154"/>
      <c r="B15" s="154"/>
      <c r="C15" s="355" t="str">
        <f>CONCATENATE("",VLOOKUP(A5,'Deelnemers oranje'!I:K,2,FALSE)," &amp; ",VLOOKUP(A5,'Deelnemers oranje'!I:K,3,FALSE))</f>
        <v> &amp; </v>
      </c>
      <c r="D15" s="353"/>
      <c r="E15" s="355" t="str">
        <f>CONCATENATE("",VLOOKUP(A7,'Deelnemers oranje'!I:K,2,FALSE)," &amp; ",VLOOKUP(A7,'Deelnemers oranje'!I:K,3,FALSE))</f>
        <v> &amp; </v>
      </c>
      <c r="F15" s="19">
        <v>0</v>
      </c>
      <c r="G15" s="19">
        <v>0</v>
      </c>
      <c r="H15" s="407"/>
      <c r="I15" s="19">
        <v>0</v>
      </c>
      <c r="J15" s="19">
        <v>0</v>
      </c>
      <c r="K15" s="407"/>
      <c r="L15" s="19">
        <v>0</v>
      </c>
      <c r="M15" s="19">
        <v>0</v>
      </c>
      <c r="N15" s="407"/>
      <c r="O15" s="357">
        <f t="shared" si="8"/>
        <v>0</v>
      </c>
      <c r="P15" s="357">
        <f t="shared" si="9"/>
        <v>0</v>
      </c>
      <c r="Q15" s="31"/>
      <c r="R15" s="16"/>
      <c r="S15" s="16"/>
      <c r="T15" s="5"/>
      <c r="U15" s="16"/>
      <c r="V15" s="16"/>
      <c r="W15" s="5"/>
      <c r="X15" s="16"/>
      <c r="Y15" s="16"/>
      <c r="Z15" s="5"/>
      <c r="AA15" s="16" t="b">
        <f t="shared" si="2"/>
        <v>0</v>
      </c>
      <c r="AB15" s="16" t="b">
        <f t="shared" si="3"/>
        <v>0</v>
      </c>
      <c r="AC15" s="128" t="b">
        <f t="shared" si="4"/>
        <v>0</v>
      </c>
      <c r="AD15" s="128" t="b">
        <f t="shared" si="5"/>
        <v>0</v>
      </c>
      <c r="AE15" s="128" t="b">
        <f t="shared" si="6"/>
        <v>0</v>
      </c>
      <c r="AF15" s="128" t="b">
        <f t="shared" si="7"/>
        <v>0</v>
      </c>
    </row>
    <row r="16" spans="1:32" s="128" customFormat="1" ht="33.75" customHeight="1">
      <c r="A16" s="154"/>
      <c r="B16" s="154"/>
      <c r="C16" s="355" t="str">
        <f>CONCATENATE("",VLOOKUP(A5,'Deelnemers oranje'!I:K,2,FALSE)," &amp; ",VLOOKUP(A5,'Deelnemers oranje'!I:K,3,FALSE))</f>
        <v> &amp; </v>
      </c>
      <c r="D16" s="353"/>
      <c r="E16" s="355" t="str">
        <f>CONCATENATE("",VLOOKUP(A8,'Deelnemers oranje'!I:K,2,FALSE)," &amp; ",VLOOKUP(A8,'Deelnemers oranje'!I:K,3,FALSE))</f>
        <v> &amp; </v>
      </c>
      <c r="F16" s="19">
        <v>0</v>
      </c>
      <c r="G16" s="19">
        <v>0</v>
      </c>
      <c r="H16" s="407"/>
      <c r="I16" s="19">
        <v>0</v>
      </c>
      <c r="J16" s="19">
        <v>0</v>
      </c>
      <c r="K16" s="407"/>
      <c r="L16" s="19">
        <v>0</v>
      </c>
      <c r="M16" s="19">
        <v>0</v>
      </c>
      <c r="N16" s="407"/>
      <c r="O16" s="357">
        <f t="shared" si="8"/>
        <v>0</v>
      </c>
      <c r="P16" s="357">
        <f t="shared" si="9"/>
        <v>0</v>
      </c>
      <c r="T16" s="5"/>
      <c r="U16" s="16"/>
      <c r="V16" s="16"/>
      <c r="W16" s="5"/>
      <c r="X16" s="16"/>
      <c r="Y16" s="16"/>
      <c r="Z16" s="5"/>
      <c r="AA16" s="16" t="b">
        <f t="shared" si="2"/>
        <v>0</v>
      </c>
      <c r="AB16" s="16" t="b">
        <f t="shared" si="3"/>
        <v>0</v>
      </c>
      <c r="AC16" s="128" t="b">
        <f t="shared" si="4"/>
        <v>0</v>
      </c>
      <c r="AD16" s="128" t="b">
        <f t="shared" si="5"/>
        <v>0</v>
      </c>
      <c r="AE16" s="128" t="b">
        <f t="shared" si="6"/>
        <v>0</v>
      </c>
      <c r="AF16" s="128" t="b">
        <f t="shared" si="7"/>
        <v>0</v>
      </c>
    </row>
    <row r="17" spans="1:32" s="128" customFormat="1" ht="33.75" customHeight="1">
      <c r="A17" s="154"/>
      <c r="B17" s="154"/>
      <c r="C17" s="355" t="str">
        <f>CONCATENATE("",VLOOKUP(A5,'Deelnemers oranje'!I:K,2,FALSE)," &amp; ",VLOOKUP(A5,'Deelnemers oranje'!I:K,3,FALSE))</f>
        <v> &amp; </v>
      </c>
      <c r="D17" s="353"/>
      <c r="E17" s="355" t="str">
        <f>CONCATENATE("",VLOOKUP(A9,'Deelnemers oranje'!I:K,2,FALSE)," &amp; ",VLOOKUP(A9,'Deelnemers oranje'!I:K,3,FALSE))</f>
        <v> &amp; </v>
      </c>
      <c r="F17" s="19">
        <v>0</v>
      </c>
      <c r="G17" s="19">
        <v>0</v>
      </c>
      <c r="H17" s="407"/>
      <c r="I17" s="19">
        <v>0</v>
      </c>
      <c r="J17" s="19">
        <v>0</v>
      </c>
      <c r="K17" s="407"/>
      <c r="L17" s="19">
        <v>0</v>
      </c>
      <c r="M17" s="19">
        <v>0</v>
      </c>
      <c r="N17" s="407"/>
      <c r="O17" s="357">
        <f t="shared" si="8"/>
        <v>0</v>
      </c>
      <c r="P17" s="357">
        <f t="shared" si="9"/>
        <v>0</v>
      </c>
      <c r="T17" s="5"/>
      <c r="U17" s="16"/>
      <c r="V17" s="16"/>
      <c r="W17" s="5"/>
      <c r="X17" s="16"/>
      <c r="Y17" s="16"/>
      <c r="Z17" s="5"/>
      <c r="AA17" s="16" t="b">
        <f t="shared" si="2"/>
        <v>0</v>
      </c>
      <c r="AB17" s="16" t="b">
        <f t="shared" si="3"/>
        <v>0</v>
      </c>
      <c r="AC17" s="128" t="b">
        <f t="shared" si="4"/>
        <v>0</v>
      </c>
      <c r="AD17" s="128" t="b">
        <f t="shared" si="5"/>
        <v>0</v>
      </c>
      <c r="AE17" s="128" t="b">
        <f t="shared" si="6"/>
        <v>0</v>
      </c>
      <c r="AF17" s="128" t="b">
        <f t="shared" si="7"/>
        <v>0</v>
      </c>
    </row>
    <row r="18" spans="1:32" s="128" customFormat="1" ht="33.75" customHeight="1">
      <c r="A18" s="154"/>
      <c r="B18" s="154"/>
      <c r="C18" s="355" t="str">
        <f>CONCATENATE("",VLOOKUP(A6,'Deelnemers oranje'!I:K,2,FALSE)," &amp; ",VLOOKUP(A6,'Deelnemers oranje'!I:K,3,FALSE))</f>
        <v> &amp; </v>
      </c>
      <c r="D18" s="353"/>
      <c r="E18" s="355" t="str">
        <f>CONCATENATE("",VLOOKUP(A7,'Deelnemers oranje'!I:K,2,FALSE)," &amp; ",VLOOKUP(A7,'Deelnemers oranje'!I:K,3,FALSE))</f>
        <v> &amp; </v>
      </c>
      <c r="F18" s="19">
        <v>0</v>
      </c>
      <c r="G18" s="19">
        <v>0</v>
      </c>
      <c r="H18" s="407"/>
      <c r="I18" s="19">
        <v>0</v>
      </c>
      <c r="J18" s="19">
        <v>0</v>
      </c>
      <c r="K18" s="407"/>
      <c r="L18" s="19">
        <v>0</v>
      </c>
      <c r="M18" s="19">
        <v>0</v>
      </c>
      <c r="N18" s="407"/>
      <c r="O18" s="357">
        <f t="shared" si="8"/>
        <v>0</v>
      </c>
      <c r="P18" s="357">
        <f t="shared" si="9"/>
        <v>0</v>
      </c>
      <c r="T18" s="5"/>
      <c r="U18" s="16"/>
      <c r="V18" s="16"/>
      <c r="W18" s="5"/>
      <c r="X18" s="16"/>
      <c r="Y18" s="16"/>
      <c r="Z18" s="5"/>
      <c r="AA18" s="16" t="b">
        <f aca="true" t="shared" si="10" ref="AA18:AA23">IF(F18="","",IF(F18&gt;G18,1,IF(F18&lt;G18,0)))</f>
        <v>0</v>
      </c>
      <c r="AB18" s="16" t="b">
        <f aca="true" t="shared" si="11" ref="AB18:AB23">IF(G18="","",IF(G18&gt;F18,1,IF(G18&lt;F18,0)))</f>
        <v>0</v>
      </c>
      <c r="AC18" s="128" t="b">
        <f aca="true" t="shared" si="12" ref="AC18:AC23">IF(I18="","",IF(I18&gt;J18,1,IF(I18&lt;J18,0)))</f>
        <v>0</v>
      </c>
      <c r="AD18" s="128" t="b">
        <f aca="true" t="shared" si="13" ref="AD18:AD23">IF(J18="","",IF(J18&gt;I18,1,IF(J18&lt;I18,0)))</f>
        <v>0</v>
      </c>
      <c r="AE18" s="128" t="b">
        <f aca="true" t="shared" si="14" ref="AE18:AE23">IF(L18="","",IF(L18&gt;M18,1,IF(L18&lt;M18,0)))</f>
        <v>0</v>
      </c>
      <c r="AF18" s="128" t="b">
        <f aca="true" t="shared" si="15" ref="AF18:AF23">IF(M18="","",IF(M18&gt;L18,1,IF(M18&lt;L18,0)))</f>
        <v>0</v>
      </c>
    </row>
    <row r="19" spans="1:32" s="128" customFormat="1" ht="33.75" customHeight="1">
      <c r="A19" s="154"/>
      <c r="B19" s="154"/>
      <c r="C19" s="355" t="str">
        <f>CONCATENATE("",VLOOKUP(A6,'Deelnemers oranje'!I:K,2,FALSE)," &amp; ",VLOOKUP(A6,'Deelnemers oranje'!I:K,3,FALSE))</f>
        <v> &amp; </v>
      </c>
      <c r="D19" s="353"/>
      <c r="E19" s="355" t="str">
        <f>CONCATENATE("",VLOOKUP(A8,'Deelnemers oranje'!I:K,2,FALSE)," &amp; ",VLOOKUP(A8,'Deelnemers oranje'!I:K,3,FALSE))</f>
        <v> &amp; </v>
      </c>
      <c r="F19" s="19">
        <v>0</v>
      </c>
      <c r="G19" s="19">
        <v>0</v>
      </c>
      <c r="H19" s="407"/>
      <c r="I19" s="19">
        <v>0</v>
      </c>
      <c r="J19" s="19">
        <v>0</v>
      </c>
      <c r="K19" s="407"/>
      <c r="L19" s="19">
        <v>0</v>
      </c>
      <c r="M19" s="19">
        <v>0</v>
      </c>
      <c r="N19" s="407"/>
      <c r="O19" s="357">
        <f t="shared" si="8"/>
        <v>0</v>
      </c>
      <c r="P19" s="357">
        <f t="shared" si="9"/>
        <v>0</v>
      </c>
      <c r="Q19" s="31"/>
      <c r="R19" s="16"/>
      <c r="S19" s="16"/>
      <c r="T19" s="5"/>
      <c r="U19" s="16"/>
      <c r="V19" s="16"/>
      <c r="W19" s="5"/>
      <c r="X19" s="16"/>
      <c r="Y19" s="16"/>
      <c r="Z19" s="5"/>
      <c r="AA19" s="16" t="b">
        <f t="shared" si="10"/>
        <v>0</v>
      </c>
      <c r="AB19" s="16" t="b">
        <f t="shared" si="11"/>
        <v>0</v>
      </c>
      <c r="AC19" s="128" t="b">
        <f t="shared" si="12"/>
        <v>0</v>
      </c>
      <c r="AD19" s="128" t="b">
        <f t="shared" si="13"/>
        <v>0</v>
      </c>
      <c r="AE19" s="128" t="b">
        <f t="shared" si="14"/>
        <v>0</v>
      </c>
      <c r="AF19" s="128" t="b">
        <f t="shared" si="15"/>
        <v>0</v>
      </c>
    </row>
    <row r="20" spans="1:32" s="128" customFormat="1" ht="33.75" customHeight="1">
      <c r="A20" s="154"/>
      <c r="B20" s="154"/>
      <c r="C20" s="355" t="str">
        <f>CONCATENATE("",VLOOKUP(A6,'Deelnemers oranje'!I:K,2,FALSE)," &amp; ",VLOOKUP(A6,'Deelnemers oranje'!I:K,3,FALSE))</f>
        <v> &amp; </v>
      </c>
      <c r="D20" s="353"/>
      <c r="E20" s="355" t="str">
        <f>CONCATENATE("",VLOOKUP(A9,'Deelnemers oranje'!I:K,2,FALSE)," &amp; ",VLOOKUP(A9,'Deelnemers oranje'!I:K,3,FALSE))</f>
        <v> &amp; </v>
      </c>
      <c r="F20" s="19">
        <v>0</v>
      </c>
      <c r="G20" s="19">
        <v>0</v>
      </c>
      <c r="H20" s="407"/>
      <c r="I20" s="19">
        <v>0</v>
      </c>
      <c r="J20" s="19">
        <v>0</v>
      </c>
      <c r="K20" s="407"/>
      <c r="L20" s="19">
        <v>0</v>
      </c>
      <c r="M20" s="19">
        <v>0</v>
      </c>
      <c r="N20" s="407"/>
      <c r="O20" s="357">
        <f t="shared" si="8"/>
        <v>0</v>
      </c>
      <c r="P20" s="357">
        <f t="shared" si="9"/>
        <v>0</v>
      </c>
      <c r="Q20" s="31"/>
      <c r="R20" s="16"/>
      <c r="S20" s="16"/>
      <c r="T20" s="5"/>
      <c r="U20" s="16"/>
      <c r="V20" s="16"/>
      <c r="W20" s="5"/>
      <c r="X20" s="16"/>
      <c r="Y20" s="16"/>
      <c r="Z20" s="5"/>
      <c r="AA20" s="16" t="b">
        <f t="shared" si="10"/>
        <v>0</v>
      </c>
      <c r="AB20" s="16" t="b">
        <f t="shared" si="11"/>
        <v>0</v>
      </c>
      <c r="AC20" s="128" t="b">
        <f t="shared" si="12"/>
        <v>0</v>
      </c>
      <c r="AD20" s="128" t="b">
        <f t="shared" si="13"/>
        <v>0</v>
      </c>
      <c r="AE20" s="128" t="b">
        <f t="shared" si="14"/>
        <v>0</v>
      </c>
      <c r="AF20" s="128" t="b">
        <f t="shared" si="15"/>
        <v>0</v>
      </c>
    </row>
    <row r="21" spans="1:32" s="128" customFormat="1" ht="33.75" customHeight="1">
      <c r="A21" s="154"/>
      <c r="C21" s="355" t="str">
        <f>CONCATENATE("",VLOOKUP(A7,'Deelnemers oranje'!I:K,2,FALSE)," &amp; ",VLOOKUP(A7,'Deelnemers oranje'!I:K,3,FALSE))</f>
        <v> &amp; </v>
      </c>
      <c r="D21" s="353"/>
      <c r="E21" s="355" t="str">
        <f>CONCATENATE("",VLOOKUP(A8,'Deelnemers oranje'!I:K,2,FALSE)," &amp; ",VLOOKUP(A8,'Deelnemers oranje'!I:K,3,FALSE))</f>
        <v> &amp; </v>
      </c>
      <c r="F21" s="19">
        <v>0</v>
      </c>
      <c r="G21" s="19">
        <v>0</v>
      </c>
      <c r="H21" s="407"/>
      <c r="I21" s="19">
        <v>0</v>
      </c>
      <c r="J21" s="19">
        <v>0</v>
      </c>
      <c r="K21" s="407"/>
      <c r="L21" s="19">
        <v>0</v>
      </c>
      <c r="M21" s="19">
        <v>0</v>
      </c>
      <c r="N21" s="407"/>
      <c r="O21" s="357">
        <f t="shared" si="8"/>
        <v>0</v>
      </c>
      <c r="P21" s="357">
        <f t="shared" si="9"/>
        <v>0</v>
      </c>
      <c r="Q21" s="31"/>
      <c r="R21" s="16"/>
      <c r="S21" s="16"/>
      <c r="T21" s="5"/>
      <c r="U21" s="16"/>
      <c r="V21" s="16"/>
      <c r="W21" s="5"/>
      <c r="X21" s="16"/>
      <c r="Y21" s="16"/>
      <c r="Z21" s="5"/>
      <c r="AA21" s="16" t="b">
        <f t="shared" si="10"/>
        <v>0</v>
      </c>
      <c r="AB21" s="16" t="b">
        <f t="shared" si="11"/>
        <v>0</v>
      </c>
      <c r="AC21" s="128" t="b">
        <f t="shared" si="12"/>
        <v>0</v>
      </c>
      <c r="AD21" s="128" t="b">
        <f t="shared" si="13"/>
        <v>0</v>
      </c>
      <c r="AE21" s="128" t="b">
        <f t="shared" si="14"/>
        <v>0</v>
      </c>
      <c r="AF21" s="128" t="b">
        <f t="shared" si="15"/>
        <v>0</v>
      </c>
    </row>
    <row r="22" spans="1:32" s="128" customFormat="1" ht="33.75" customHeight="1">
      <c r="A22" s="154"/>
      <c r="C22" s="159" t="str">
        <f>CONCATENATE("",VLOOKUP(A7,'Deelnemers oranje'!I:K,2,FALSE)," &amp; ",VLOOKUP(A7,'Deelnemers oranje'!I:K,3,FALSE))</f>
        <v> &amp; </v>
      </c>
      <c r="D22" s="109"/>
      <c r="E22" s="159" t="str">
        <f>CONCATENATE("",VLOOKUP(A9,'Deelnemers oranje'!I:K,2,FALSE)," &amp; ",VLOOKUP(A9,'Deelnemers oranje'!I:K,3,FALSE))</f>
        <v> &amp; </v>
      </c>
      <c r="F22" s="19">
        <v>0</v>
      </c>
      <c r="G22" s="19">
        <v>0</v>
      </c>
      <c r="H22" s="406"/>
      <c r="I22" s="19">
        <v>0</v>
      </c>
      <c r="J22" s="19">
        <v>0</v>
      </c>
      <c r="K22" s="406"/>
      <c r="L22" s="19">
        <v>0</v>
      </c>
      <c r="M22" s="19">
        <v>0</v>
      </c>
      <c r="N22" s="406"/>
      <c r="O22" s="19">
        <f>AA22+AC22+AE22</f>
        <v>0</v>
      </c>
      <c r="P22" s="19">
        <f>AB22+AD22+AF22</f>
        <v>0</v>
      </c>
      <c r="Q22" s="158"/>
      <c r="AA22" s="16" t="b">
        <f t="shared" si="10"/>
        <v>0</v>
      </c>
      <c r="AB22" s="16" t="b">
        <f t="shared" si="11"/>
        <v>0</v>
      </c>
      <c r="AC22" s="128" t="b">
        <f t="shared" si="12"/>
        <v>0</v>
      </c>
      <c r="AD22" s="128" t="b">
        <f t="shared" si="13"/>
        <v>0</v>
      </c>
      <c r="AE22" s="128" t="b">
        <f t="shared" si="14"/>
        <v>0</v>
      </c>
      <c r="AF22" s="128" t="b">
        <f t="shared" si="15"/>
        <v>0</v>
      </c>
    </row>
    <row r="23" spans="3:32" s="128" customFormat="1" ht="33.75" customHeight="1">
      <c r="C23" s="159" t="str">
        <f>CONCATENATE("",VLOOKUP(A8,'Deelnemers oranje'!I:K,2,FALSE)," &amp; ",VLOOKUP(A8,'Deelnemers oranje'!I:K,3,FALSE))</f>
        <v> &amp; </v>
      </c>
      <c r="D23" s="208"/>
      <c r="E23" s="159" t="str">
        <f>CONCATENATE("",VLOOKUP(A9,'Deelnemers oranje'!I:K,2,FALSE)," &amp; ",VLOOKUP(A9,'Deelnemers oranje'!I:K,3,FALSE))</f>
        <v> &amp; </v>
      </c>
      <c r="F23" s="19">
        <v>0</v>
      </c>
      <c r="G23" s="19">
        <v>0</v>
      </c>
      <c r="H23" s="406"/>
      <c r="I23" s="19">
        <v>0</v>
      </c>
      <c r="J23" s="19">
        <v>0</v>
      </c>
      <c r="K23" s="406"/>
      <c r="L23" s="19">
        <v>0</v>
      </c>
      <c r="M23" s="19">
        <v>0</v>
      </c>
      <c r="N23" s="406"/>
      <c r="O23" s="19">
        <f>AA23+AC23+AE23</f>
        <v>0</v>
      </c>
      <c r="P23" s="19">
        <f>AB23+AD23+AF23</f>
        <v>0</v>
      </c>
      <c r="AA23" s="16" t="b">
        <f t="shared" si="10"/>
        <v>0</v>
      </c>
      <c r="AB23" s="16" t="b">
        <f t="shared" si="11"/>
        <v>0</v>
      </c>
      <c r="AC23" s="128" t="b">
        <f t="shared" si="12"/>
        <v>0</v>
      </c>
      <c r="AD23" s="128" t="b">
        <f t="shared" si="13"/>
        <v>0</v>
      </c>
      <c r="AE23" s="128" t="b">
        <f t="shared" si="14"/>
        <v>0</v>
      </c>
      <c r="AF23" s="128" t="b">
        <f t="shared" si="15"/>
        <v>0</v>
      </c>
    </row>
    <row r="24" spans="3:16" s="128" customFormat="1" ht="33.75" customHeight="1">
      <c r="C24" s="291"/>
      <c r="D24" s="208"/>
      <c r="E24" s="291"/>
      <c r="F24" s="30"/>
      <c r="G24" s="30"/>
      <c r="H24" s="288"/>
      <c r="I24" s="30"/>
      <c r="J24" s="30"/>
      <c r="K24" s="288"/>
      <c r="L24" s="30"/>
      <c r="M24" s="30"/>
      <c r="N24" s="288"/>
      <c r="O24" s="30"/>
      <c r="P24" s="30"/>
    </row>
    <row r="25" spans="3:16" s="128" customFormat="1" ht="33.75" customHeight="1">
      <c r="C25" s="291"/>
      <c r="D25" s="208"/>
      <c r="E25" s="291"/>
      <c r="F25" s="30"/>
      <c r="G25" s="30"/>
      <c r="H25" s="288"/>
      <c r="I25" s="30"/>
      <c r="J25" s="30"/>
      <c r="K25" s="288"/>
      <c r="L25" s="30"/>
      <c r="M25" s="30"/>
      <c r="N25" s="288"/>
      <c r="O25" s="30"/>
      <c r="P25" s="30"/>
    </row>
    <row r="26" spans="3:16" s="128" customFormat="1" ht="33.75" customHeight="1">
      <c r="C26" s="291"/>
      <c r="D26" s="208"/>
      <c r="E26" s="291"/>
      <c r="F26" s="30"/>
      <c r="G26" s="30"/>
      <c r="H26" s="288"/>
      <c r="I26" s="30"/>
      <c r="J26" s="30"/>
      <c r="K26" s="288"/>
      <c r="L26" s="30"/>
      <c r="M26" s="30"/>
      <c r="N26" s="288"/>
      <c r="O26" s="30"/>
      <c r="P26" s="30"/>
    </row>
    <row r="27" spans="3:16" s="128" customFormat="1" ht="33.75" customHeight="1">
      <c r="C27" s="291"/>
      <c r="D27" s="208"/>
      <c r="E27" s="291"/>
      <c r="F27" s="30"/>
      <c r="G27" s="30"/>
      <c r="H27" s="288"/>
      <c r="I27" s="30"/>
      <c r="J27" s="30"/>
      <c r="K27" s="288"/>
      <c r="L27" s="30"/>
      <c r="M27" s="30"/>
      <c r="N27" s="288"/>
      <c r="O27" s="30"/>
      <c r="P27" s="30"/>
    </row>
    <row r="28" spans="3:16" s="128" customFormat="1" ht="33.75" customHeight="1">
      <c r="C28" s="291"/>
      <c r="D28" s="208"/>
      <c r="E28" s="291"/>
      <c r="F28" s="30"/>
      <c r="G28" s="30"/>
      <c r="H28" s="288"/>
      <c r="I28" s="30"/>
      <c r="J28" s="30"/>
      <c r="K28" s="288"/>
      <c r="L28" s="30"/>
      <c r="M28" s="30"/>
      <c r="N28" s="288"/>
      <c r="O28" s="30"/>
      <c r="P28" s="30"/>
    </row>
    <row r="29" spans="3:16" s="128" customFormat="1" ht="33.75" customHeight="1">
      <c r="C29" s="291"/>
      <c r="D29" s="208"/>
      <c r="E29" s="291"/>
      <c r="F29" s="30"/>
      <c r="G29" s="30"/>
      <c r="H29" s="288"/>
      <c r="I29" s="30"/>
      <c r="J29" s="30"/>
      <c r="K29" s="288"/>
      <c r="L29" s="30"/>
      <c r="M29" s="30"/>
      <c r="N29" s="288"/>
      <c r="O29" s="30"/>
      <c r="P29" s="30"/>
    </row>
    <row r="30" spans="3:16" s="128" customFormat="1" ht="33.75" customHeight="1">
      <c r="C30" s="291"/>
      <c r="D30" s="208"/>
      <c r="E30" s="291"/>
      <c r="F30" s="30"/>
      <c r="G30" s="30"/>
      <c r="H30" s="288"/>
      <c r="I30" s="30"/>
      <c r="J30" s="30"/>
      <c r="K30" s="288"/>
      <c r="L30" s="30"/>
      <c r="M30" s="30"/>
      <c r="N30" s="288"/>
      <c r="O30" s="30"/>
      <c r="P30" s="30"/>
    </row>
    <row r="31" spans="3:16" s="128" customFormat="1" ht="33.75" customHeight="1">
      <c r="C31" s="291"/>
      <c r="D31" s="208"/>
      <c r="E31" s="291"/>
      <c r="F31" s="30"/>
      <c r="G31" s="30"/>
      <c r="H31" s="288"/>
      <c r="I31" s="30"/>
      <c r="J31" s="30"/>
      <c r="K31" s="288"/>
      <c r="L31" s="30"/>
      <c r="M31" s="30"/>
      <c r="N31" s="288"/>
      <c r="O31" s="30"/>
      <c r="P31" s="30"/>
    </row>
    <row r="32" spans="3:16" s="128" customFormat="1" ht="33.75" customHeight="1">
      <c r="C32" s="291"/>
      <c r="D32" s="208"/>
      <c r="E32" s="291"/>
      <c r="F32" s="30"/>
      <c r="G32" s="30"/>
      <c r="H32" s="288"/>
      <c r="I32" s="30"/>
      <c r="J32" s="30"/>
      <c r="K32" s="288"/>
      <c r="L32" s="30"/>
      <c r="M32" s="30"/>
      <c r="N32" s="288"/>
      <c r="O32" s="30"/>
      <c r="P32" s="30"/>
    </row>
    <row r="33" spans="3:16" s="128" customFormat="1" ht="33.75" customHeight="1">
      <c r="C33" s="291"/>
      <c r="D33" s="208"/>
      <c r="E33" s="291"/>
      <c r="F33" s="30"/>
      <c r="G33" s="30"/>
      <c r="H33" s="288"/>
      <c r="I33" s="30"/>
      <c r="J33" s="30"/>
      <c r="K33" s="288"/>
      <c r="L33" s="30"/>
      <c r="M33" s="30"/>
      <c r="N33" s="288"/>
      <c r="O33" s="30"/>
      <c r="P33" s="30"/>
    </row>
    <row r="34" spans="3:16" s="128" customFormat="1" ht="33.75" customHeight="1">
      <c r="C34" s="291"/>
      <c r="D34" s="208"/>
      <c r="E34" s="291"/>
      <c r="F34" s="30"/>
      <c r="G34" s="30"/>
      <c r="H34" s="288"/>
      <c r="I34" s="30"/>
      <c r="J34" s="30"/>
      <c r="K34" s="288"/>
      <c r="L34" s="30"/>
      <c r="M34" s="30"/>
      <c r="N34" s="288"/>
      <c r="O34" s="30"/>
      <c r="P34" s="30"/>
    </row>
    <row r="35" spans="3:16" s="128" customFormat="1" ht="33.75" customHeight="1">
      <c r="C35" s="27"/>
      <c r="D35" s="200"/>
      <c r="E35" s="27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s="128" customFormat="1" ht="34.5" customHeight="1">
      <c r="C36" s="27"/>
      <c r="D36" s="200"/>
      <c r="E36" s="27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3:15" s="128" customFormat="1" ht="22.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s="128" customFormat="1" ht="22.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s="128" customFormat="1" ht="22.5" customHeight="1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s="128" customFormat="1" ht="22.5" customHeight="1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s="128" customFormat="1" ht="22.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15" s="128" customFormat="1" ht="22.5" customHeight="1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3:15" s="128" customFormat="1" ht="22.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3:15" s="128" customFormat="1" ht="22.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3:15" s="128" customFormat="1" ht="22.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3:15" s="128" customFormat="1" ht="22.5" customHeight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3:15" s="128" customFormat="1" ht="22.5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58" spans="4:8" ht="15.75">
      <c r="D58" s="30"/>
      <c r="F58" s="30"/>
      <c r="H58" s="30"/>
    </row>
    <row r="59" spans="4:8" ht="15.75">
      <c r="D59" s="30"/>
      <c r="F59" s="30"/>
      <c r="H59" s="30"/>
    </row>
    <row r="93" spans="4:10" ht="15.75">
      <c r="D93" s="30"/>
      <c r="F93" s="30"/>
      <c r="H93" s="30"/>
      <c r="J93" s="30"/>
    </row>
    <row r="94" spans="4:10" ht="15.75">
      <c r="D94" s="30"/>
      <c r="F94" s="30"/>
      <c r="H94" s="30"/>
      <c r="J94" s="30"/>
    </row>
    <row r="128" spans="4:6" ht="15.75">
      <c r="D128" s="30"/>
      <c r="F128" s="30"/>
    </row>
    <row r="129" spans="4:6" ht="15.75">
      <c r="D129" s="30"/>
      <c r="F129" s="30"/>
    </row>
    <row r="163" spans="4:6" ht="15.75">
      <c r="D163" s="30"/>
      <c r="F163" s="30"/>
    </row>
    <row r="164" spans="4:6" ht="15.75">
      <c r="D164" s="30"/>
      <c r="F164" s="30"/>
    </row>
    <row r="233" ht="15.75">
      <c r="D233" s="30"/>
    </row>
    <row r="234" ht="15.75">
      <c r="D234" s="30"/>
    </row>
    <row r="268" ht="15.75">
      <c r="D268" s="30"/>
    </row>
    <row r="269" ht="15.75">
      <c r="D269" s="30"/>
    </row>
    <row r="303" spans="4:10" ht="15.75">
      <c r="D303" s="30"/>
      <c r="F303" s="30"/>
      <c r="H303" s="30"/>
      <c r="J303" s="30"/>
    </row>
    <row r="304" spans="4:10" ht="15.75">
      <c r="D304" s="30"/>
      <c r="F304" s="30"/>
      <c r="H304" s="30"/>
      <c r="J304" s="30"/>
    </row>
    <row r="338" ht="15.75">
      <c r="D338" s="30"/>
    </row>
    <row r="339" ht="15.75">
      <c r="D339" s="30"/>
    </row>
    <row r="373" spans="4:6" ht="15.75">
      <c r="D373" s="30"/>
      <c r="F373" s="30"/>
    </row>
    <row r="374" spans="4:6" ht="15.75">
      <c r="D374" s="30"/>
      <c r="F374" s="30"/>
    </row>
    <row r="408" spans="4:10" ht="15.75">
      <c r="D408" s="30"/>
      <c r="F408" s="30"/>
      <c r="H408" s="30"/>
      <c r="J408" s="30"/>
    </row>
    <row r="409" spans="4:10" ht="15.75">
      <c r="D409" s="30"/>
      <c r="F409" s="30"/>
      <c r="H409" s="30"/>
      <c r="J409" s="30"/>
    </row>
    <row r="513" spans="4:6" ht="15.75">
      <c r="D513" s="30"/>
      <c r="F513" s="30"/>
    </row>
    <row r="514" spans="4:6" ht="15.75">
      <c r="D514" s="30"/>
      <c r="F514" s="30"/>
    </row>
  </sheetData>
  <sheetProtection/>
  <mergeCells count="1">
    <mergeCell ref="C2:E2"/>
  </mergeCells>
  <printOptions/>
  <pageMargins left="0.2362204724409449" right="0.31496062992125984" top="0.2362204724409449" bottom="0.2362204724409449" header="0.2362204724409449" footer="0.1968503937007874"/>
  <pageSetup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8">
    <tabColor rgb="FF92D050"/>
  </sheetPr>
  <dimension ref="A1:U501"/>
  <sheetViews>
    <sheetView zoomScale="70" zoomScaleNormal="70" zoomScalePageLayoutView="0" workbookViewId="0" topLeftCell="C13">
      <selection activeCell="C13" sqref="C13:P13"/>
    </sheetView>
  </sheetViews>
  <sheetFormatPr defaultColWidth="9.140625" defaultRowHeight="12.75"/>
  <cols>
    <col min="1" max="1" width="9.140625" style="0" hidden="1" customWidth="1"/>
    <col min="2" max="2" width="11.57421875" style="0" hidden="1" customWidth="1"/>
    <col min="3" max="3" width="47.7109375" style="0" bestFit="1" customWidth="1"/>
    <col min="4" max="4" width="15.8515625" style="0" customWidth="1"/>
    <col min="5" max="5" width="1.57421875" style="0" customWidth="1"/>
    <col min="6" max="6" width="16.00390625" style="0" customWidth="1"/>
    <col min="7" max="7" width="1.7109375" style="0" customWidth="1"/>
    <col min="8" max="8" width="7.57421875" style="0" customWidth="1"/>
    <col min="9" max="9" width="1.7109375" style="0" customWidth="1"/>
    <col min="10" max="10" width="7.421875" style="0" customWidth="1"/>
    <col min="11" max="11" width="1.8515625" style="0" customWidth="1"/>
    <col min="12" max="12" width="8.140625" style="0" customWidth="1"/>
    <col min="13" max="13" width="1.57421875" style="0" customWidth="1"/>
    <col min="14" max="14" width="9.57421875" style="0" customWidth="1"/>
    <col min="15" max="15" width="2.421875" style="0" customWidth="1"/>
    <col min="16" max="16" width="9.8515625" style="0" bestFit="1" customWidth="1"/>
    <col min="17" max="17" width="5.7109375" style="0" customWidth="1"/>
    <col min="18" max="18" width="6.7109375" style="0" customWidth="1"/>
    <col min="19" max="19" width="23.7109375" style="0" customWidth="1"/>
    <col min="20" max="20" width="20.421875" style="0" customWidth="1"/>
    <col min="21" max="21" width="20.421875" style="79" customWidth="1"/>
  </cols>
  <sheetData>
    <row r="1" spans="3:20" ht="30.75" customHeight="1">
      <c r="C1" s="471" t="s">
        <v>230</v>
      </c>
      <c r="D1" s="472"/>
      <c r="E1" s="472"/>
      <c r="F1" s="472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T1" s="78"/>
    </row>
    <row r="2" spans="3:21" ht="30" customHeight="1">
      <c r="C2" s="27"/>
      <c r="D2" s="11" t="s">
        <v>25</v>
      </c>
      <c r="E2" s="13"/>
      <c r="F2" s="11" t="s">
        <v>26</v>
      </c>
      <c r="G2" s="13"/>
      <c r="H2" s="11" t="s">
        <v>5</v>
      </c>
      <c r="I2" s="13"/>
      <c r="J2" s="11" t="s">
        <v>1</v>
      </c>
      <c r="K2" s="13"/>
      <c r="L2" s="11" t="s">
        <v>2</v>
      </c>
      <c r="M2" s="13"/>
      <c r="N2" s="11" t="s">
        <v>5</v>
      </c>
      <c r="O2" s="11"/>
      <c r="P2" s="75" t="s">
        <v>28</v>
      </c>
      <c r="Q2" s="70"/>
      <c r="R2" s="35"/>
      <c r="S2" s="117"/>
      <c r="T2" s="28"/>
      <c r="U2" s="332"/>
    </row>
    <row r="3" spans="1:21" s="86" customFormat="1" ht="30" customHeight="1">
      <c r="A3" s="266">
        <v>3</v>
      </c>
      <c r="B3" s="266">
        <f>VLOOKUP(A3,'Deelnemers rood'!C:E,1,FALSE)</f>
        <v>3</v>
      </c>
      <c r="C3" s="18" t="str">
        <f>CONCATENATE("",VLOOKUP(A3,'Deelnemers rood'!C:E,2,FALSE)," / ",VLOOKUP(A3,'Deelnemers rood'!C:E,3,FALSE))</f>
        <v>Anton Terpstra / Frank Peters</v>
      </c>
      <c r="D3" s="81">
        <f>'Heren Dubbel rood'!G3+'Heren Dubbel rood'!J3+'Heren Dubbel rood'!M3+'Heren Dubbel rood'!G9+'Heren Dubbel rood'!J9+'Heren Dubbel rood'!M9+'Heren Dubbel rood'!F15+'Heren Dubbel rood'!I15+'Heren Dubbel rood'!L15+'Heren Dubbel rood'!F16+'Heren Dubbel rood'!I16+'Heren Dubbel rood'!L16+'Heren Dubbel rood'!F17+'Heren Dubbel rood'!I17+'Heren Dubbel rood'!L17+'Heren Dubbel rood'!F18+'Heren Dubbel rood'!I18+'Heren Dubbel rood'!L18+'Heren Dubbel rood'!F19+'Heren Dubbel rood'!I19+'Heren Dubbel rood'!L19</f>
        <v>0</v>
      </c>
      <c r="E3" s="82"/>
      <c r="F3" s="81">
        <f>'Heren Dubbel rood'!F3+'Heren Dubbel rood'!I3+'Heren Dubbel rood'!L3+'Heren Dubbel rood'!F9+'Heren Dubbel rood'!I9+'Heren Dubbel rood'!L9+'Heren Dubbel rood'!G15+'Heren Dubbel rood'!J15+'Heren Dubbel rood'!M15+'Heren Dubbel rood'!G16+'Heren Dubbel rood'!J16+'Heren Dubbel rood'!M16+'Heren Dubbel rood'!G17+'Heren Dubbel rood'!J17+'Heren Dubbel rood'!M17+'Heren Dubbel rood'!G18+'Heren Dubbel rood'!J18+'Heren Dubbel rood'!M18+'Heren Dubbel rood'!G19+'Heren Dubbel rood'!J19+'Heren Dubbel rood'!M19</f>
        <v>0</v>
      </c>
      <c r="G3" s="82"/>
      <c r="H3" s="81">
        <f aca="true" t="shared" si="0" ref="H3:H11">D3-F3</f>
        <v>0</v>
      </c>
      <c r="I3" s="82"/>
      <c r="J3" s="81">
        <f>'Heren Dubbel rood'!P3+'Heren Dubbel rood'!P9+'Heren Dubbel rood'!O15+'Heren Dubbel rood'!O16+'Heren Dubbel rood'!O17+'Heren Dubbel rood'!O18+'Heren Dubbel rood'!O19</f>
        <v>0</v>
      </c>
      <c r="K3" s="82"/>
      <c r="L3" s="81">
        <f>'Heren Dubbel rood'!O3+'Heren Dubbel rood'!O9+'Heren Dubbel rood'!P15+'Heren Dubbel rood'!P16+'Heren Dubbel rood'!P17+'Heren Dubbel rood'!P18</f>
        <v>0</v>
      </c>
      <c r="M3" s="83"/>
      <c r="N3" s="81">
        <f aca="true" t="shared" si="1" ref="N3:N11">J3-L3</f>
        <v>0</v>
      </c>
      <c r="O3" s="81"/>
      <c r="P3" s="84">
        <v>1</v>
      </c>
      <c r="Q3" s="85"/>
      <c r="R3" s="89"/>
      <c r="S3" s="90"/>
      <c r="T3" s="28"/>
      <c r="U3" s="28"/>
    </row>
    <row r="4" spans="1:21" s="86" customFormat="1" ht="30" customHeight="1">
      <c r="A4" s="266">
        <v>5</v>
      </c>
      <c r="B4" s="266">
        <f>VLOOKUP(A4,'Deelnemers rood'!C:E,1,FALSE)</f>
        <v>5</v>
      </c>
      <c r="C4" s="18" t="str">
        <f>CONCATENATE("",VLOOKUP(A4,'Deelnemers rood'!C:E,2,FALSE)," / ",VLOOKUP(A4,'Deelnemers rood'!C:E,3,FALSE))</f>
        <v>Bart Rutjes / Errol Bouwens</v>
      </c>
      <c r="D4" s="81">
        <f>'Heren Dubbel rood'!G5+'Heren Dubbel rood'!J5+'Heren Dubbel rood'!M5+'Heren Dubbel rood'!G11+'Heren Dubbel rood'!J11+'Heren Dubbel rood'!M11+'Heren Dubbel rood'!G16+'Heren Dubbel rood'!J16+'Heren Dubbel rood'!M16+'Heren Dubbel rood'!G20+'Heren Dubbel rood'!J20+'Heren Dubbel rood'!M20+'Heren Dubbel rood'!F24+'Heren Dubbel rood'!I24+'Heren Dubbel rood'!L24+'Heren Dubbel rood'!F25+'Heren Dubbel rood'!I25+'Heren Dubbel rood'!L25+'Heren Dubbel rood'!F26+'Heren Dubbel rood'!I26+'Heren Dubbel rood'!L26</f>
        <v>0</v>
      </c>
      <c r="E4" s="82"/>
      <c r="F4" s="81">
        <f>'Heren Dubbel rood'!F5+'Heren Dubbel rood'!I5+'Heren Dubbel rood'!L5+'Heren Dubbel rood'!F11+'Heren Dubbel rood'!I11+'Heren Dubbel rood'!L11+'Heren Dubbel rood'!F16+'Heren Dubbel rood'!I16+'Heren Dubbel rood'!L16+'Heren Dubbel rood'!F20+'Heren Dubbel rood'!I20+'Heren Dubbel rood'!L20+'Heren Dubbel rood'!G24+'Heren Dubbel rood'!J24+'Heren Dubbel rood'!M24+'Heren Dubbel rood'!G25+'Heren Dubbel rood'!J25+'Heren Dubbel rood'!M25+'Heren Dubbel rood'!G26+'Heren Dubbel rood'!J26+'Heren Dubbel rood'!M26</f>
        <v>0</v>
      </c>
      <c r="G4" s="82"/>
      <c r="H4" s="81">
        <f t="shared" si="0"/>
        <v>0</v>
      </c>
      <c r="I4" s="82"/>
      <c r="J4" s="81">
        <f>'Heren Dubbel rood'!P5+'Heren Dubbel rood'!P11+'Heren Dubbel rood'!P16+'Heren Dubbel rood'!P20+'Heren Dubbel rood'!O24+'Heren Dubbel rood'!O25+'Heren Dubbel rood'!O26</f>
        <v>0</v>
      </c>
      <c r="K4" s="82"/>
      <c r="L4" s="81">
        <f>'Heren Dubbel rood'!O5+'Heren Dubbel rood'!O11+'Heren Dubbel rood'!O16+'Heren Dubbel rood'!O20+'Heren Dubbel rood'!P24+'Heren Dubbel rood'!P25+'Heren Dubbel rood'!P26</f>
        <v>0</v>
      </c>
      <c r="M4" s="83"/>
      <c r="N4" s="81">
        <f t="shared" si="1"/>
        <v>0</v>
      </c>
      <c r="O4" s="81"/>
      <c r="P4" s="84">
        <v>2</v>
      </c>
      <c r="Q4" s="85"/>
      <c r="R4" s="89"/>
      <c r="S4" s="117"/>
      <c r="T4" s="28"/>
      <c r="U4" s="28"/>
    </row>
    <row r="5" spans="1:21" s="86" customFormat="1" ht="30" customHeight="1">
      <c r="A5" s="266">
        <v>4</v>
      </c>
      <c r="B5" s="266">
        <f>VLOOKUP(A5,'Deelnemers rood'!C:E,1,FALSE)</f>
        <v>4</v>
      </c>
      <c r="C5" s="18" t="str">
        <f>CONCATENATE("",VLOOKUP(A5,'Deelnemers rood'!C:E,2,FALSE)," / ",VLOOKUP(A5,'Deelnemers rood'!C:E,3,FALSE))</f>
        <v>Mike Beker / Marco Terpstra</v>
      </c>
      <c r="D5" s="267">
        <f>'Heren Dubbel rood'!G4+'Heren Dubbel rood'!J4+'Heren Dubbel rood'!M4+'Heren Dubbel rood'!G10+'Heren Dubbel rood'!J10+'Heren Dubbel rood'!M10+'Heren Dubbel rood'!G15+'Heren Dubbel rood'!J15+'Heren Dubbel rood'!M15+'Heren Dubbel rood'!F20+'Heren Dubbel rood'!I20+'Heren Dubbel rood'!L20+'Heren Dubbel rood'!F21+'Heren Dubbel rood'!I21+'Heren Dubbel rood'!L21+'Heren Dubbel rood'!F22+'Heren Dubbel rood'!I22+'Heren Dubbel rood'!L22+'Heren Dubbel rood'!F23+'Heren Dubbel rood'!I23+'Heren Dubbel rood'!L23</f>
        <v>0</v>
      </c>
      <c r="E5" s="270"/>
      <c r="F5" s="267">
        <f>'Heren Dubbel rood'!F4+'Heren Dubbel rood'!I4+'Heren Dubbel rood'!L4+'Heren Dubbel rood'!F10+'Heren Dubbel rood'!I10+'Heren Dubbel rood'!F15+'Heren Dubbel rood'!I15+'Heren Dubbel rood'!L15+'Heren Dubbel rood'!G20+'Heren Dubbel rood'!J20+'Heren Dubbel rood'!M20+'Heren Dubbel rood'!G21+'Heren Dubbel rood'!J21+'Heren Dubbel rood'!M21+'Heren Dubbel rood'!G22+'Heren Dubbel rood'!J22+'Heren Dubbel rood'!M22+'Heren Dubbel rood'!G23+'Heren Dubbel rood'!J23+'Heren Dubbel rood'!M23</f>
        <v>0</v>
      </c>
      <c r="G5" s="270"/>
      <c r="H5" s="267">
        <f t="shared" si="0"/>
        <v>0</v>
      </c>
      <c r="I5" s="270"/>
      <c r="J5" s="267">
        <f>'Heren Dubbel rood'!P4+'Heren Dubbel rood'!P10+'Heren Dubbel rood'!P15+'Heren Dubbel rood'!O20+'Heren Dubbel rood'!O21+'Heren Dubbel rood'!O22+'Heren Dubbel rood'!O23</f>
        <v>0</v>
      </c>
      <c r="K5" s="270"/>
      <c r="L5" s="267">
        <f>'Heren Dubbel rood'!O4+'Heren Dubbel rood'!O10+'Heren Dubbel rood'!O15+'Heren Dubbel rood'!P20+'Heren Dubbel rood'!P21+'Heren Dubbel rood'!P22+'Heren Dubbel rood'!P23</f>
        <v>0</v>
      </c>
      <c r="M5" s="271"/>
      <c r="N5" s="267">
        <f t="shared" si="1"/>
        <v>0</v>
      </c>
      <c r="O5" s="81"/>
      <c r="P5" s="84">
        <v>3</v>
      </c>
      <c r="Q5" s="85"/>
      <c r="R5" s="89"/>
      <c r="S5" s="117"/>
      <c r="T5" s="28"/>
      <c r="U5" s="91"/>
    </row>
    <row r="6" spans="1:21" s="86" customFormat="1" ht="30" customHeight="1">
      <c r="A6" s="266">
        <v>1</v>
      </c>
      <c r="B6" s="266">
        <f>VLOOKUP(A6,'Deelnemers rood'!C:E,1,FALSE)</f>
        <v>1</v>
      </c>
      <c r="C6" s="18" t="str">
        <f>CONCATENATE("",VLOOKUP(A6,'Deelnemers rood'!C:E,2,FALSE)," / ",VLOOKUP(A6,'Deelnemers rood'!C:E,3,FALSE))</f>
        <v>Jeff Van Tol / Jos Brands</v>
      </c>
      <c r="D6" s="81">
        <f>'Heren Dubbel rood'!F2+'Heren Dubbel rood'!I2+'Heren Dubbel rood'!L2+'Heren Dubbel rood'!F3+'Heren Dubbel rood'!I3+'Heren Dubbel rood'!L3+'Heren Dubbel rood'!F4+'Heren Dubbel rood'!I4+'Heren Dubbel rood'!L4+'Heren Dubbel rood'!F5+'Heren Dubbel rood'!I5+'Heren Dubbel rood'!L5+'Heren Dubbel rood'!F6+'Heren Dubbel rood'!I6+'Heren Dubbel rood'!L6+'Heren Dubbel rood'!F7+'Heren Dubbel rood'!I7+'Heren Dubbel rood'!L7+'Heren Dubbel rood'!F8+'Heren Dubbel rood'!I8+'Heren Dubbel rood'!L8</f>
        <v>0</v>
      </c>
      <c r="E6" s="82"/>
      <c r="F6" s="81">
        <f>'Heren Dubbel rood'!G2+'Heren Dubbel rood'!J2+'Heren Dubbel rood'!M2+'Heren Dubbel rood'!G3+'Heren Dubbel rood'!J3+'Heren Dubbel rood'!M3+'Heren Dubbel rood'!G4+'Heren Dubbel rood'!J4+'Heren Dubbel rood'!M4+'Heren Dubbel rood'!G5+'Heren Dubbel rood'!J5+'Heren Dubbel rood'!M5+'Heren Dubbel rood'!G6+'Heren Dubbel rood'!J6+'Heren Dubbel rood'!M6+'Heren Dubbel rood'!G7+'Heren Dubbel rood'!J7+'Heren Dubbel rood'!M7+'Heren Dubbel rood'!G8+'Heren Dubbel rood'!J8+'Heren Dubbel rood'!M8</f>
        <v>0</v>
      </c>
      <c r="G6" s="82"/>
      <c r="H6" s="81">
        <f t="shared" si="0"/>
        <v>0</v>
      </c>
      <c r="I6" s="82"/>
      <c r="J6" s="81">
        <f>'Heren Dubbel rood'!O2+'Heren Dubbel rood'!O3+'Heren Dubbel rood'!O4+'Heren Dubbel rood'!O5+'Heren Dubbel rood'!P6+'Heren Dubbel rood'!P7+'Heren Dubbel rood'!P8</f>
        <v>0</v>
      </c>
      <c r="K6" s="82"/>
      <c r="L6" s="81">
        <f>'Heren Dubbel rood'!P2+'Heren Dubbel rood'!P3+'Heren Dubbel rood'!P4+'Heren Dubbel rood'!P5+'Heren Dubbel rood'!P6+'Heren Dubbel rood'!P7+'Heren Dubbel rood'!P8</f>
        <v>0</v>
      </c>
      <c r="M6" s="83"/>
      <c r="N6" s="81">
        <f t="shared" si="1"/>
        <v>0</v>
      </c>
      <c r="O6" s="81"/>
      <c r="P6" s="84">
        <v>4</v>
      </c>
      <c r="Q6" s="85"/>
      <c r="R6" s="89"/>
      <c r="S6" s="117"/>
      <c r="T6" s="28"/>
      <c r="U6" s="28"/>
    </row>
    <row r="7" spans="1:21" s="86" customFormat="1" ht="30" customHeight="1">
      <c r="A7" s="266">
        <v>2</v>
      </c>
      <c r="B7" s="266">
        <f>VLOOKUP(A7,'Deelnemers rood'!C:E,1,FALSE)</f>
        <v>2</v>
      </c>
      <c r="C7" s="18" t="str">
        <f>CONCATENATE("",VLOOKUP(A7,'Deelnemers rood'!C:E,2,FALSE)," / ",VLOOKUP(A7,'Deelnemers rood'!C:E,3,FALSE))</f>
        <v>Richard Garot / Pim Warringa</v>
      </c>
      <c r="D7" s="267">
        <f>'Heren Dubbel rood'!G2+'Heren Dubbel rood'!J2+'Heren Dubbel rood'!M2+'Heren Dubbel rood'!F9+'Heren Dubbel rood'!I9+'Heren Dubbel rood'!L9+'Heren Dubbel rood'!F10+'Heren Dubbel rood'!I10+'Heren Dubbel rood'!L10+'Heren Dubbel rood'!F11+'Heren Dubbel rood'!I11+'Heren Dubbel rood'!L11+'Heren Dubbel rood'!F12+'Heren Dubbel rood'!I12+'Heren Dubbel rood'!L12+'Heren Dubbel rood'!F13+'Heren Dubbel rood'!I13+'Heren Dubbel rood'!L13+'Heren Dubbel rood'!F14+'Heren Dubbel rood'!I14+'Heren Dubbel rood'!L14</f>
        <v>0</v>
      </c>
      <c r="E7" s="270"/>
      <c r="F7" s="267">
        <f>'Heren Dubbel rood'!F2+'Heren Dubbel rood'!I2+'Heren Dubbel rood'!L2+'Heren Dubbel rood'!G9+'Heren Dubbel rood'!J9+'Heren Dubbel rood'!M9+'Heren Dubbel rood'!G10+'Heren Dubbel rood'!J10+'Heren Dubbel rood'!M10+'Heren Dubbel rood'!G11+'Heren Dubbel rood'!J11+'Heren Dubbel rood'!M11+'Heren Dubbel rood'!G12+'Heren Dubbel rood'!J12+'Heren Dubbel rood'!M12+'Heren Dubbel rood'!G13+'Heren Dubbel rood'!J13+'Heren Dubbel rood'!M13+'Heren Dubbel rood'!G14+'Heren Dubbel rood'!J14+'Heren Dubbel rood'!M14</f>
        <v>0</v>
      </c>
      <c r="G7" s="270"/>
      <c r="H7" s="267">
        <f t="shared" si="0"/>
        <v>0</v>
      </c>
      <c r="I7" s="270"/>
      <c r="J7" s="267">
        <f>'Heren Dubbel rood'!P2+'Heren Dubbel rood'!O9+'Heren Dubbel rood'!O10+'Heren Dubbel rood'!O11+'Heren Dubbel rood'!O12+'Heren Dubbel rood'!O13+'Heren Dubbel rood'!O14</f>
        <v>0</v>
      </c>
      <c r="K7" s="270"/>
      <c r="L7" s="267">
        <f>'Heren Dubbel rood'!O2+'Heren Dubbel rood'!P9+'Heren Dubbel rood'!P10+'Heren Dubbel rood'!P11+'Heren Dubbel rood'!P12+'Heren Dubbel rood'!P13+'Heren Dubbel rood'!P14</f>
        <v>0</v>
      </c>
      <c r="M7" s="271"/>
      <c r="N7" s="267">
        <f t="shared" si="1"/>
        <v>0</v>
      </c>
      <c r="O7" s="267"/>
      <c r="P7" s="84">
        <v>5</v>
      </c>
      <c r="Q7" s="85"/>
      <c r="R7" s="89"/>
      <c r="S7" s="117"/>
      <c r="T7" s="28"/>
      <c r="U7" s="28"/>
    </row>
    <row r="8" spans="1:16" ht="30" customHeight="1">
      <c r="A8" s="266">
        <v>6</v>
      </c>
      <c r="B8" s="266">
        <f>VLOOKUP(A8,'Deelnemers rood'!C:E,1,FALSE)</f>
        <v>6</v>
      </c>
      <c r="C8" s="18" t="str">
        <f>CONCATENATE("",VLOOKUP(A8,'Deelnemers rood'!C:E,2,FALSE)," / ",VLOOKUP(A8,'Deelnemers rood'!C:E,3,FALSE))</f>
        <v>Mark Geboers / Steven Koole</v>
      </c>
      <c r="D8" s="81">
        <f>'Heren Dubbel rood'!G6+'Heren Dubbel rood'!J6+'Heren Dubbel rood'!M6+'Heren Dubbel rood'!G12+'Heren Dubbel rood'!J12+'Heren Dubbel rood'!M12+'Heren Dubbel rood'!G17+'Heren Dubbel rood'!J17+'Heren Dubbel rood'!M17+'Heren Dubbel rood'!G21+'Heren Dubbel rood'!J21+'Heren Dubbel rood'!M21+'Heren Dubbel rood'!G24+'Heren Dubbel rood'!J24+'Heren Dubbel rood'!M24+'Heren Dubbel rood'!F27+'Heren Dubbel rood'!I27+'Heren Dubbel rood'!L27+'Heren Dubbel rood'!F28+'Heren Dubbel rood'!I28+'Heren Dubbel rood'!L28</f>
        <v>0</v>
      </c>
      <c r="E8" s="82"/>
      <c r="F8" s="81">
        <f>'Heren Dubbel rood'!F6+'Heren Dubbel rood'!I6+'Heren Dubbel rood'!L6+'Heren Dubbel rood'!F12+'Heren Dubbel rood'!I12+'Heren Dubbel rood'!L12+'Heren Dubbel rood'!F17+'Heren Dubbel rood'!I17+'Heren Dubbel rood'!L17+'Heren Dubbel rood'!F21+'Heren Dubbel rood'!I21+'Heren Dubbel rood'!L21+'Heren Dubbel rood'!F24+'Heren Dubbel rood'!I24+'Heren Dubbel rood'!L24+'Heren Dubbel rood'!G27+'Heren Dubbel rood'!J27+'Heren Dubbel rood'!M27+'Heren Dubbel rood'!G28+'Heren Dubbel rood'!J28+'Heren Dubbel rood'!M28</f>
        <v>0</v>
      </c>
      <c r="G8" s="82"/>
      <c r="H8" s="81">
        <f t="shared" si="0"/>
        <v>0</v>
      </c>
      <c r="I8" s="82"/>
      <c r="J8" s="81">
        <f>'Heren Dubbel rood'!P6+'Heren Dubbel rood'!P12+'Heren Dubbel rood'!P17+'Heren Dubbel rood'!P21+'Heren Dubbel rood'!P24+'Heren Dubbel rood'!O27+'Heren Dubbel rood'!O28</f>
        <v>0</v>
      </c>
      <c r="K8" s="82"/>
      <c r="L8" s="81">
        <f>'Heren Dubbel rood'!O6+'Heren Dubbel rood'!O12+'Heren Dubbel rood'!O17+'Heren Dubbel rood'!O21+'Heren Dubbel rood'!O24+'Heren Dubbel rood'!P27+'Heren Dubbel rood'!P28</f>
        <v>0</v>
      </c>
      <c r="M8" s="83"/>
      <c r="N8" s="81">
        <f t="shared" si="1"/>
        <v>0</v>
      </c>
      <c r="O8" s="267"/>
      <c r="P8" s="84">
        <v>6</v>
      </c>
    </row>
    <row r="9" spans="1:16" ht="30" customHeight="1">
      <c r="A9" s="266">
        <v>7</v>
      </c>
      <c r="B9" s="266">
        <f>VLOOKUP(A9,'Deelnemers rood'!C:E,1,FALSE)</f>
        <v>7</v>
      </c>
      <c r="C9" s="18" t="str">
        <f>CONCATENATE("",VLOOKUP(A9,'Deelnemers rood'!C:E,2,FALSE)," / ",VLOOKUP(A9,'Deelnemers rood'!C:E,3,FALSE))</f>
        <v>Thijs Manders / Paul Hermse</v>
      </c>
      <c r="D9" s="81">
        <f>'Heren Dubbel rood'!F29+'Heren Dubbel rood'!I29+'Heren Dubbel rood'!L29+'Heren Dubbel rood'!G27+'Heren Dubbel rood'!J27+'Heren Dubbel rood'!M27+'Heren Dubbel rood'!G25+'Heren Dubbel rood'!J25+'Heren Dubbel rood'!M25+'Heren Dubbel rood'!G22+'Heren Dubbel rood'!J22+'Heren Dubbel rood'!M22+'Heren Dubbel rood'!G18+'Heren Dubbel rood'!J18+'Heren Dubbel rood'!M18+'Heren Dubbel rood'!G13+'Heren Dubbel rood'!J13+'Heren Dubbel rood'!M13+'Heren Dubbel rood'!G7+'Heren Dubbel rood'!J7+'Heren Dubbel rood'!M7</f>
        <v>0</v>
      </c>
      <c r="E9" s="82"/>
      <c r="F9" s="81">
        <f>'Heren Dubbel rood'!G29+'Heren Dubbel rood'!J29+'Heren Dubbel rood'!M29+'Heren Dubbel rood'!F27+'Heren Dubbel rood'!I27+'Heren Dubbel rood'!L27+'Heren Dubbel rood'!F25+'Heren Dubbel rood'!I25+'Heren Dubbel rood'!L25+'Heren Dubbel rood'!F22+'Heren Dubbel rood'!I22+'Heren Dubbel rood'!L22+'Heren Dubbel rood'!F18+'Heren Dubbel rood'!I18+'Heren Dubbel rood'!L18+'Heren Dubbel rood'!F13+'Heren Dubbel rood'!I13+'Heren Dubbel rood'!L13+'Heren Dubbel rood'!F7+'Heren Dubbel rood'!I7+'Heren Dubbel rood'!L7</f>
        <v>0</v>
      </c>
      <c r="G9" s="82"/>
      <c r="H9" s="81">
        <f t="shared" si="0"/>
        <v>0</v>
      </c>
      <c r="I9" s="82"/>
      <c r="J9" s="81">
        <f>'Heren Dubbel rood'!O29+'Heren Dubbel rood'!P27+'Heren Dubbel rood'!P25+'Heren Dubbel rood'!P22+'Heren Dubbel rood'!P18+'Heren Dubbel rood'!P13+'Heren Dubbel rood'!P7</f>
        <v>0</v>
      </c>
      <c r="K9" s="82"/>
      <c r="L9" s="81">
        <f>'Heren Dubbel rood'!P29+'Heren Dubbel rood'!O27+'Heren Dubbel rood'!O25+'Heren Dubbel rood'!O22+'Heren Dubbel rood'!O7+'Heren Dubbel rood'!O13+'Heren Dubbel rood'!O18</f>
        <v>0</v>
      </c>
      <c r="M9" s="83"/>
      <c r="N9" s="81">
        <f t="shared" si="1"/>
        <v>0</v>
      </c>
      <c r="O9" s="267"/>
      <c r="P9" s="84">
        <v>7</v>
      </c>
    </row>
    <row r="10" spans="1:21" ht="30" customHeight="1">
      <c r="A10" s="266">
        <v>8</v>
      </c>
      <c r="B10" s="266">
        <f>VLOOKUP(A10,'Deelnemers rood'!C:E,1,FALSE)</f>
        <v>8</v>
      </c>
      <c r="C10" s="18" t="str">
        <f>CONCATENATE("",VLOOKUP(A10,'Deelnemers rood'!C:E,2,FALSE)," / ",VLOOKUP(A10,'Deelnemers rood'!C:E,3,FALSE))</f>
        <v>Myrna Kusters / Renske v haren</v>
      </c>
      <c r="D10" s="81">
        <f>'Heren Dubbel rood'!G8+'Heren Dubbel rood'!J8+'Heren Dubbel rood'!M8+'Heren Dubbel rood'!G14+'Heren Dubbel rood'!J14+'Heren Dubbel rood'!M14+'Heren Dubbel rood'!G19+'Heren Dubbel rood'!J19+'Heren Dubbel rood'!M19+'Heren Dubbel rood'!G23+'Heren Dubbel rood'!J23+'Heren Dubbel rood'!M23+'Heren Dubbel rood'!G26+'Heren Dubbel rood'!J26+'Heren Dubbel rood'!M26+'Heren Dubbel rood'!G28+'Heren Dubbel rood'!J28+'Heren Dubbel rood'!M28+'Heren Dubbel rood'!G29+'Heren Dubbel rood'!J29+'Heren Dubbel rood'!M29</f>
        <v>0</v>
      </c>
      <c r="E10" s="82"/>
      <c r="F10" s="81">
        <f>'Heren Dubbel rood'!F8+'Heren Dubbel rood'!I8+'Heren Dubbel rood'!L8+'Heren Dubbel rood'!F14+'Heren Dubbel rood'!I14+'Heren Dubbel rood'!L14+'Heren Dubbel rood'!F19+'Heren Dubbel rood'!I19+'Heren Dubbel rood'!L19+'Heren Dubbel rood'!F23+'Heren Dubbel rood'!I23+'Heren Dubbel rood'!L23+'Heren Dubbel rood'!F26+'Heren Dubbel rood'!I26+'Heren Dubbel rood'!L26+'Heren Dubbel rood'!F28+'Heren Dubbel rood'!I28+'Heren Dubbel rood'!L28+'Heren Dubbel rood'!F29+'Heren Dubbel rood'!I29+'Heren Dubbel rood'!L29</f>
        <v>0</v>
      </c>
      <c r="G10" s="82"/>
      <c r="H10" s="81">
        <f t="shared" si="0"/>
        <v>0</v>
      </c>
      <c r="I10" s="82"/>
      <c r="J10" s="81">
        <f>'Heren Dubbel rood'!P8+'Heren Dubbel rood'!P14+'Heren Dubbel rood'!P19+'Heren Dubbel rood'!P23+'Heren Dubbel rood'!P26+'Heren Dubbel rood'!P28+'Heren Dubbel rood'!P29</f>
        <v>0</v>
      </c>
      <c r="K10" s="82"/>
      <c r="L10" s="81">
        <f>'Heren Dubbel rood'!O8+'Heren Dubbel rood'!O14+'Heren Dubbel rood'!O19+'Heren Dubbel rood'!O23+'Heren Dubbel rood'!O26+'Heren Dubbel rood'!O28+'Heren Dubbel rood'!O29</f>
        <v>0</v>
      </c>
      <c r="M10" s="83"/>
      <c r="N10" s="81">
        <f t="shared" si="1"/>
        <v>0</v>
      </c>
      <c r="O10" s="267"/>
      <c r="P10" s="84">
        <v>8</v>
      </c>
      <c r="T10" s="28"/>
      <c r="U10" s="28"/>
    </row>
    <row r="11" spans="1:21" ht="30" customHeight="1">
      <c r="A11" s="266">
        <v>10</v>
      </c>
      <c r="B11" s="266">
        <f>VLOOKUP(A11,'Deelnemers rood'!C:E,1,FALSE)</f>
        <v>10</v>
      </c>
      <c r="C11" s="18" t="str">
        <f>CONCATENATE("",VLOOKUP(A11,'Deelnemers rood'!C:E,2,FALSE)," / ",VLOOKUP(A11,'Deelnemers rood'!C:E,3,FALSE))</f>
        <v> / </v>
      </c>
      <c r="D11" s="81">
        <f>'Heren Dubbel rood'!G15+'Heren Dubbel rood'!J15+'Heren Dubbel rood'!M15+'Heren Dubbel rood'!F19+'Heren Dubbel rood'!I19+'Heren Dubbel rood'!L19+'Heren Dubbel rood'!F20+'Heren Dubbel rood'!I20+'Heren Dubbel rood'!L20+'Heren Dubbel rood'!F21+'Heren Dubbel rood'!I21+'Heren Dubbel rood'!L21</f>
        <v>0</v>
      </c>
      <c r="E11" s="82"/>
      <c r="F11" s="81">
        <f>'Heren Dubbel rood'!F15+'Heren Dubbel rood'!I15+'Heren Dubbel rood'!L15+'Heren Dubbel rood'!G19+'Heren Dubbel rood'!J19+'Heren Dubbel rood'!M19+'Heren Dubbel rood'!G20+'Heren Dubbel rood'!J20+'Heren Dubbel rood'!M20+'Heren Dubbel rood'!G21+'Heren Dubbel rood'!J21+'Heren Dubbel rood'!M21</f>
        <v>0</v>
      </c>
      <c r="G11" s="82"/>
      <c r="H11" s="81">
        <f t="shared" si="0"/>
        <v>0</v>
      </c>
      <c r="I11" s="82"/>
      <c r="J11" s="81">
        <f>'Heren Dubbel rood'!P15+'Heren Dubbel rood'!O19+'Heren Dubbel rood'!O20+'Heren Dubbel rood'!O21</f>
        <v>0</v>
      </c>
      <c r="K11" s="82"/>
      <c r="L11" s="81">
        <f>'Heren Dubbel rood'!O15+'Heren Dubbel rood'!P19+'Heren Dubbel rood'!P20+'Heren Dubbel rood'!P21</f>
        <v>0</v>
      </c>
      <c r="M11" s="83"/>
      <c r="N11" s="81">
        <f t="shared" si="1"/>
        <v>0</v>
      </c>
      <c r="O11" s="267"/>
      <c r="P11" s="84">
        <v>9</v>
      </c>
      <c r="T11" s="28"/>
      <c r="U11" s="28"/>
    </row>
    <row r="12" spans="20:21" ht="30" customHeight="1">
      <c r="T12" s="28"/>
      <c r="U12" s="28"/>
    </row>
    <row r="13" spans="1:20" s="160" customFormat="1" ht="33" customHeight="1">
      <c r="A13"/>
      <c r="B13"/>
      <c r="C13" s="463" t="s">
        <v>231</v>
      </c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70"/>
      <c r="R13"/>
      <c r="S13" s="35"/>
      <c r="T13" s="28"/>
    </row>
    <row r="14" spans="1:20" s="160" customFormat="1" ht="33" customHeight="1">
      <c r="A14"/>
      <c r="B14"/>
      <c r="C14" s="27"/>
      <c r="D14" s="23" t="s">
        <v>25</v>
      </c>
      <c r="E14" s="24"/>
      <c r="F14" s="23" t="s">
        <v>26</v>
      </c>
      <c r="G14" s="24"/>
      <c r="H14" s="23" t="s">
        <v>5</v>
      </c>
      <c r="I14" s="24"/>
      <c r="J14" s="23" t="s">
        <v>1</v>
      </c>
      <c r="K14" s="24"/>
      <c r="L14" s="23" t="s">
        <v>2</v>
      </c>
      <c r="M14" s="24"/>
      <c r="N14" s="23" t="s">
        <v>5</v>
      </c>
      <c r="O14" s="23"/>
      <c r="P14" s="25" t="s">
        <v>6</v>
      </c>
      <c r="Q14" s="70"/>
      <c r="R14" s="35"/>
      <c r="S14" s="118"/>
      <c r="T14" s="28"/>
    </row>
    <row r="15" spans="1:20" s="160" customFormat="1" ht="30" customHeight="1">
      <c r="A15" s="274">
        <v>4</v>
      </c>
      <c r="B15" s="274">
        <f>VLOOKUP(A15,'Deelnemers oranje'!C:E,1,FALSE)</f>
        <v>4</v>
      </c>
      <c r="C15" s="18" t="str">
        <f>CONCATENATE("",VLOOKUP(A15,'Deelnemers oranje'!C:E,2,FALSE)," &amp; ",VLOOKUP(A15,'Deelnemers oranje'!C:E,3,FALSE))</f>
        <v>Rene Jacobs &amp; Kitkhayan (Neung)</v>
      </c>
      <c r="D15" s="20">
        <f>'Heren Dubbel oranje'!G4+'Heren Dubbel oranje'!J4+'Heren Dubbel oranje'!M4+'Heren Dubbel oranje'!G8+'Heren Dubbel oranje'!J8+'Heren Dubbel oranje'!M8+'Heren Dubbel oranje'!G11+'Heren Dubbel oranje'!J11+'Heren Dubbel oranje'!M11+'Heren Dubbel oranje'!F14+'Heren Dubbel oranje'!I14+'Heren Dubbel oranje'!L14+'Heren Dubbel oranje'!F15+'Heren Dubbel oranje'!I15+'Heren Dubbel oranje'!L15+'Heren Dubbel oranje'!G20+'Heren Dubbel oranje'!J20+'Heren Dubbel oranje'!M20</f>
        <v>0</v>
      </c>
      <c r="E15" s="21"/>
      <c r="F15" s="20">
        <f>'Heren Dubbel oranje'!F4+'Heren Dubbel oranje'!I4+'Heren Dubbel oranje'!L4+'Heren Dubbel oranje'!F8+'Heren Dubbel oranje'!I8+'Heren Dubbel oranje'!L8+'Heren Dubbel oranje'!F11+'Heren Dubbel oranje'!I11+'Heren Dubbel oranje'!L11+'Heren Dubbel oranje'!G14+'Heren Dubbel oranje'!J14+'Heren Dubbel oranje'!M14+'Heren Dubbel oranje'!G15+'Heren Dubbel oranje'!J15+'Heren Dubbel oranje'!M15+'Heren Dubbel oranje'!F20+'Heren Dubbel oranje'!I20+'Heren Dubbel oranje'!L20</f>
        <v>0</v>
      </c>
      <c r="G15" s="21"/>
      <c r="H15" s="20">
        <f aca="true" t="shared" si="2" ref="H15:H21">D15-F15</f>
        <v>0</v>
      </c>
      <c r="I15" s="21"/>
      <c r="J15" s="20">
        <f>'Heren Dubbel oranje'!P4+'Heren Dubbel oranje'!P8+'Heren Dubbel oranje'!P11+'Heren Dubbel oranje'!O14+'Heren Dubbel oranje'!O15+'Heren Dubbel oranje'!P20</f>
        <v>0</v>
      </c>
      <c r="K15" s="21"/>
      <c r="L15" s="20">
        <f>'Heren Dubbel oranje'!O4+'Heren Dubbel oranje'!O8+'Heren Dubbel oranje'!O11+'Heren Dubbel oranje'!P14+'Heren Dubbel oranje'!P15+'Heren Dubbel oranje'!O20</f>
        <v>0</v>
      </c>
      <c r="M15" s="21"/>
      <c r="N15" s="20">
        <f aca="true" t="shared" si="3" ref="N15:N21">J15-L15</f>
        <v>0</v>
      </c>
      <c r="O15" s="20"/>
      <c r="P15" s="303">
        <v>1</v>
      </c>
      <c r="Q15" s="70"/>
      <c r="R15" s="35"/>
      <c r="S15" s="118"/>
      <c r="T15" s="88"/>
    </row>
    <row r="16" spans="1:19" s="160" customFormat="1" ht="30" customHeight="1">
      <c r="A16" s="274">
        <v>2</v>
      </c>
      <c r="B16" s="274">
        <f>VLOOKUP(A16,'Deelnemers oranje'!C:E,1,FALSE)</f>
        <v>2</v>
      </c>
      <c r="C16" s="18" t="str">
        <f>CONCATENATE("",VLOOKUP(A16,'Deelnemers oranje'!C:E,2,FALSE)," &amp; ",VLOOKUP(A16,'Deelnemers oranje'!C:E,3,FALSE))</f>
        <v>Edwin v/d Locht &amp; Dries Hofmans</v>
      </c>
      <c r="D16" s="20">
        <f>'Heren Dubbel oranje'!G2+'Heren Dubbel oranje'!J2+'Heren Dubbel oranje'!M2+'Heren Dubbel oranje'!F7+'Heren Dubbel oranje'!I7+'Heren Dubbel oranje'!L7+'Heren Dubbel oranje'!F8+'Heren Dubbel oranje'!I8+'Heren Dubbel oranje'!L8+'Heren Dubbel oranje'!F9+'Heren Dubbel oranje'!I9+'Heren Dubbel oranje'!L9+'Heren Dubbel oranje'!F10+'Heren Dubbel oranje'!I10+'Heren Dubbel oranje'!L10+'Heren Dubbel oranje'!G18+'Heren Dubbel oranje'!J18+'Heren Dubbel oranje'!M18</f>
        <v>0</v>
      </c>
      <c r="E16" s="21"/>
      <c r="F16" s="20">
        <f>'Heren Dubbel oranje'!F2+'Heren Dubbel oranje'!I2+'Heren Dubbel oranje'!L2+'Heren Dubbel oranje'!G7+'Heren Dubbel oranje'!J7+'Heren Dubbel oranje'!M7+'Heren Dubbel oranje'!G8+'Heren Dubbel oranje'!J8+'Heren Dubbel oranje'!M8+'Heren Dubbel oranje'!G9+'Heren Dubbel oranje'!J9+'Heren Dubbel oranje'!M9+'Heren Dubbel oranje'!G10+'Heren Dubbel oranje'!J10+'Heren Dubbel oranje'!M10+'Heren Dubbel oranje'!F18+'Heren Dubbel oranje'!I18+'Heren Dubbel oranje'!L18</f>
        <v>0</v>
      </c>
      <c r="G16" s="21"/>
      <c r="H16" s="20">
        <f t="shared" si="2"/>
        <v>0</v>
      </c>
      <c r="I16" s="21"/>
      <c r="J16" s="20">
        <f>'Heren Dubbel oranje'!P2+'Heren Dubbel oranje'!O7+'Heren Dubbel oranje'!O8+'Heren Dubbel oranje'!O9+'Heren Dubbel oranje'!O10+'Heren Dubbel oranje'!P18</f>
        <v>0</v>
      </c>
      <c r="K16" s="21"/>
      <c r="L16" s="20">
        <f>'Heren Dubbel oranje'!O2+'Heren Dubbel oranje'!P7+'Heren Dubbel oranje'!P8+'Heren Dubbel oranje'!P9+'Heren Dubbel oranje'!P10+'Heren Dubbel oranje'!O18</f>
        <v>0</v>
      </c>
      <c r="M16" s="21"/>
      <c r="N16" s="20">
        <f t="shared" si="3"/>
        <v>0</v>
      </c>
      <c r="O16" s="269"/>
      <c r="P16" s="303">
        <v>2</v>
      </c>
      <c r="Q16" s="70"/>
      <c r="R16" s="35"/>
      <c r="S16" s="118"/>
    </row>
    <row r="17" spans="1:19" s="160" customFormat="1" ht="30" customHeight="1">
      <c r="A17" s="274">
        <v>3</v>
      </c>
      <c r="B17" s="274">
        <f>VLOOKUP(A17,'Deelnemers oranje'!C:E,1,FALSE)</f>
        <v>3</v>
      </c>
      <c r="C17" s="18" t="str">
        <f>CONCATENATE("",VLOOKUP(A17,'Deelnemers oranje'!C:E,2,FALSE)," &amp; ",VLOOKUP(A17,'Deelnemers oranje'!C:E,3,FALSE))</f>
        <v>Hans de Vries &amp; Henri Janssen</v>
      </c>
      <c r="D17" s="20">
        <f>'Heren Dubbel oranje'!G3+'Heren Dubbel oranje'!J3+'Heren Dubbel oranje'!M3+'Heren Dubbel oranje'!G7+'Heren Dubbel oranje'!J7+'Heren Dubbel oranje'!M7+'Heren Dubbel oranje'!F11+'Heren Dubbel oranje'!I11+'Heren Dubbel oranje'!L11+'Heren Dubbel oranje'!F12+'Heren Dubbel oranje'!I12+'Heren Dubbel oranje'!L12+'Heren Dubbel oranje'!F13+'Heren Dubbel oranje'!I13+'Heren Dubbel oranje'!L13+'Heren Dubbel oranje'!G19+'Heren Dubbel oranje'!J19+'Heren Dubbel oranje'!M19</f>
        <v>0</v>
      </c>
      <c r="E17" s="21"/>
      <c r="F17" s="20">
        <f>'Heren Dubbel oranje'!F3+'Heren Dubbel oranje'!I3+'Heren Dubbel oranje'!L3+'Heren Dubbel oranje'!F7+'Heren Dubbel oranje'!I7+'Heren Dubbel oranje'!L7+'Heren Dubbel oranje'!G11+'Heren Dubbel oranje'!J11+'Heren Dubbel oranje'!M11+'Heren Dubbel oranje'!G12+'Heren Dubbel oranje'!J12+'Heren Dubbel oranje'!M12+'Heren Dubbel oranje'!G13+'Heren Dubbel oranje'!J13+'Heren Dubbel oranje'!M13+'Heren Dubbel oranje'!F19+'Heren Dubbel oranje'!I19+'Heren Dubbel oranje'!L19</f>
        <v>0</v>
      </c>
      <c r="G17" s="21"/>
      <c r="H17" s="20">
        <f t="shared" si="2"/>
        <v>0</v>
      </c>
      <c r="I17" s="21"/>
      <c r="J17" s="20">
        <f>'Heren Dubbel oranje'!P3+'Heren Dubbel oranje'!P7+'Heren Dubbel oranje'!O11+'Heren Dubbel oranje'!O12+'Heren Dubbel oranje'!O13+'Heren Dubbel oranje'!P19</f>
        <v>0</v>
      </c>
      <c r="K17" s="21"/>
      <c r="L17" s="20">
        <f>'Heren Dubbel oranje'!O3+'Heren Dubbel oranje'!O7+'Heren Dubbel oranje'!P11+'Heren Dubbel oranje'!P12+'Heren Dubbel oranje'!P13+'Heren Dubbel oranje'!O19</f>
        <v>0</v>
      </c>
      <c r="M17" s="21"/>
      <c r="N17" s="20">
        <f t="shared" si="3"/>
        <v>0</v>
      </c>
      <c r="O17" s="269"/>
      <c r="P17" s="303">
        <v>3</v>
      </c>
      <c r="Q17" s="70"/>
      <c r="R17" s="35"/>
      <c r="S17" s="118"/>
    </row>
    <row r="18" spans="1:19" s="160" customFormat="1" ht="30" customHeight="1">
      <c r="A18" s="274">
        <v>6</v>
      </c>
      <c r="B18" s="274">
        <f>VLOOKUP(A18,'Deelnemers oranje'!C:E,1,FALSE)</f>
        <v>6</v>
      </c>
      <c r="C18" s="18" t="str">
        <f>CONCATENATE("",VLOOKUP(A18,'Deelnemers oranje'!C:E,2,FALSE)," &amp; ",VLOOKUP(A18,'Deelnemers oranje'!C:E,3,FALSE))</f>
        <v>Karin Terpstra &amp; Karin Fleuren</v>
      </c>
      <c r="D18" s="269">
        <f>'Heren Dubbel oranje'!G6+'Heren Dubbel oranje'!J6+'Heren Dubbel oranje'!M6+'Heren Dubbel oranje'!G10+'Heren Dubbel oranje'!J10+'Heren Dubbel oranje'!M10+'Heren Dubbel oranje'!G13+'Heren Dubbel oranje'!J13+'Heren Dubbel oranje'!M13+'Heren Dubbel oranje'!G15+'Heren Dubbel oranje'!J15+'Heren Dubbel oranje'!M15+'Heren Dubbel oranje'!G16+'Heren Dubbel oranje'!J16+'Heren Dubbel oranje'!M16+'Heren Dubbel oranje'!G22+'Heren Dubbel oranje'!J22+'Heren Dubbel oranje'!M22</f>
        <v>0</v>
      </c>
      <c r="E18" s="272"/>
      <c r="F18" s="269">
        <f>'Heren Dubbel oranje'!F6+'Heren Dubbel oranje'!I6+'Heren Dubbel oranje'!L6+'Heren Dubbel oranje'!F10+'Heren Dubbel oranje'!I10+'Heren Dubbel oranje'!L10+'Heren Dubbel oranje'!F13+'Heren Dubbel oranje'!I13+'Heren Dubbel oranje'!L13+'Heren Dubbel oranje'!F15+'Heren Dubbel oranje'!I15+'Heren Dubbel oranje'!L15+'Heren Dubbel oranje'!F16+'Heren Dubbel oranje'!I16+'Heren Dubbel oranje'!L16+'Heren Dubbel oranje'!F22+'Heren Dubbel oranje'!I22+'Heren Dubbel oranje'!L22</f>
        <v>0</v>
      </c>
      <c r="G18" s="272"/>
      <c r="H18" s="269">
        <f t="shared" si="2"/>
        <v>0</v>
      </c>
      <c r="I18" s="272"/>
      <c r="J18" s="269">
        <f>'Heren Dubbel oranje'!P6+'Heren Dubbel oranje'!P10+'Heren Dubbel oranje'!P13+'Heren Dubbel oranje'!P15+'Heren Dubbel oranje'!P16+'Heren Dubbel oranje'!P22</f>
        <v>0</v>
      </c>
      <c r="K18" s="272"/>
      <c r="L18" s="269">
        <f>'Heren Dubbel oranje'!O6+'Heren Dubbel oranje'!O10+'Heren Dubbel oranje'!O13+'Heren Dubbel oranje'!O16+'Heren Dubbel oranje'!O15+'Heren Dubbel oranje'!O22</f>
        <v>0</v>
      </c>
      <c r="M18" s="272"/>
      <c r="N18" s="269">
        <f t="shared" si="3"/>
        <v>0</v>
      </c>
      <c r="O18" s="20"/>
      <c r="P18" s="303">
        <v>4</v>
      </c>
      <c r="Q18" s="70"/>
      <c r="R18" s="35"/>
      <c r="S18" s="119"/>
    </row>
    <row r="19" spans="1:19" s="160" customFormat="1" ht="30" customHeight="1">
      <c r="A19" s="274">
        <v>7</v>
      </c>
      <c r="B19" s="274">
        <f>VLOOKUP(A19,'Deelnemers oranje'!C:E,1,FALSE)</f>
        <v>7</v>
      </c>
      <c r="C19" s="18" t="str">
        <f>CONCATENATE("",VLOOKUP(A19,'Deelnemers oranje'!C:E,2,FALSE)," &amp; ",VLOOKUP(A19,'Deelnemers oranje'!C:E,3,FALSE))</f>
        <v>Caitlin Garot &amp;  Judith Broekmans</v>
      </c>
      <c r="D19" s="269">
        <f>'Heren Dubbel oranje'!F17+'Heren Dubbel oranje'!I17+'Heren Dubbel oranje'!L17+'Heren Dubbel oranje'!F18+'Heren Dubbel oranje'!I18+'Heren Dubbel oranje'!L18+'Heren Dubbel oranje'!F19+'Heren Dubbel oranje'!I19+'Heren Dubbel oranje'!L19+'Heren Dubbel oranje'!F20+'Heren Dubbel oranje'!I20+'Heren Dubbel oranje'!L20+'Heren Dubbel oranje'!F21+'Heren Dubbel oranje'!I21+'Heren Dubbel oranje'!L21+'Heren Dubbel oranje'!F22+'Heren Dubbel oranje'!I22+'Heren Dubbel oranje'!L22</f>
        <v>0</v>
      </c>
      <c r="E19" s="272"/>
      <c r="F19" s="269">
        <f>'Heren Dubbel oranje'!G17+'Heren Dubbel oranje'!J17+'Heren Dubbel oranje'!M17+'Heren Dubbel oranje'!G18+'Heren Dubbel oranje'!J18+'Heren Dubbel oranje'!M18+'Heren Dubbel oranje'!G19+'Heren Dubbel oranje'!J19+'Heren Dubbel oranje'!M19+'Heren Dubbel oranje'!G20+'Heren Dubbel oranje'!J20+'Heren Dubbel oranje'!M20+'Heren Dubbel oranje'!G21+'Heren Dubbel oranje'!J21+'Heren Dubbel oranje'!M21+'Heren Dubbel oranje'!G22+'Heren Dubbel oranje'!J22+'Heren Dubbel oranje'!M22</f>
        <v>0</v>
      </c>
      <c r="G19" s="272"/>
      <c r="H19" s="269">
        <f t="shared" si="2"/>
        <v>0</v>
      </c>
      <c r="I19" s="272"/>
      <c r="J19" s="269">
        <f>'Heren Dubbel oranje'!O17+'Heren Dubbel oranje'!O18+'Heren Dubbel oranje'!O19+'Heren Dubbel oranje'!O20+'Heren Dubbel oranje'!O21+'Heren Dubbel oranje'!O22</f>
        <v>0</v>
      </c>
      <c r="K19" s="272"/>
      <c r="L19" s="269">
        <f>'Heren Dubbel oranje'!P17+'Heren Dubbel oranje'!P18+'Heren Dubbel oranje'!P19+'Heren Dubbel oranje'!P20+'Heren Dubbel oranje'!P21+'Heren Dubbel oranje'!P22</f>
        <v>0</v>
      </c>
      <c r="M19" s="272"/>
      <c r="N19" s="269">
        <f t="shared" si="3"/>
        <v>0</v>
      </c>
      <c r="O19" s="20"/>
      <c r="P19" s="303">
        <v>5</v>
      </c>
      <c r="Q19" s="70"/>
      <c r="R19" s="35"/>
      <c r="S19" s="118"/>
    </row>
    <row r="20" spans="1:19" s="160" customFormat="1" ht="30" customHeight="1">
      <c r="A20" s="274">
        <v>1</v>
      </c>
      <c r="B20" s="274">
        <f>VLOOKUP(A20,'Deelnemers oranje'!C:E,1,FALSE)</f>
        <v>1</v>
      </c>
      <c r="C20" s="18" t="str">
        <f>CONCATENATE("",VLOOKUP(A20,'Deelnemers oranje'!C:E,2,FALSE)," &amp; ",VLOOKUP(A20,'Deelnemers oranje'!C:E,3,FALSE))</f>
        <v>Ferdinand Kroes &amp; Naut Coppers</v>
      </c>
      <c r="D20" s="20">
        <f>'Heren Dubbel oranje'!F2+'Heren Dubbel oranje'!I2+'Heren Dubbel oranje'!L2+'Heren Dubbel oranje'!F3+'Heren Dubbel oranje'!I3+'Heren Dubbel oranje'!L3+'Heren Dubbel oranje'!F4+'Heren Dubbel oranje'!I4+'Heren Dubbel oranje'!L4+'Heren Dubbel oranje'!F5+'Heren Dubbel oranje'!I5+'Heren Dubbel oranje'!L5+'Heren Dubbel oranje'!F6+'Heren Dubbel oranje'!I6+'Heren Dubbel oranje'!L6+'Heren Dubbel oranje'!G17+'Heren Dubbel oranje'!J17+'Heren Dubbel oranje'!M17</f>
        <v>0</v>
      </c>
      <c r="E20" s="21"/>
      <c r="F20" s="20">
        <f>'Heren Dubbel oranje'!G3+'Heren Dubbel oranje'!J3+'Heren Dubbel oranje'!M3+'Heren Dubbel oranje'!G2+'Heren Dubbel oranje'!J2+'Heren Dubbel oranje'!M2+'Heren Dubbel oranje'!G4+'Heren Dubbel oranje'!J4+'Heren Dubbel oranje'!M4+'Heren Dubbel oranje'!G5+'Heren Dubbel oranje'!J5+'Heren Dubbel oranje'!M5+'Heren Dubbel oranje'!G6+'Heren Dubbel oranje'!J6+'Heren Dubbel oranje'!M6+'Heren Dubbel oranje'!F17+'Heren Dubbel oranje'!I17+'Heren Dubbel oranje'!L17</f>
        <v>0</v>
      </c>
      <c r="G20" s="21"/>
      <c r="H20" s="20">
        <f t="shared" si="2"/>
        <v>0</v>
      </c>
      <c r="I20" s="21"/>
      <c r="J20" s="20">
        <f>'Heren Dubbel oranje'!O2+'Heren Dubbel oranje'!O3+'Heren Dubbel oranje'!O4+'Heren Dubbel oranje'!O5+'Heren Dubbel oranje'!O6+'Heren Dubbel oranje'!P17</f>
        <v>0</v>
      </c>
      <c r="K20" s="21"/>
      <c r="L20" s="20">
        <f>'Heren Dubbel oranje'!P2+'Heren Dubbel oranje'!P3+'Heren Dubbel oranje'!P4+'Heren Dubbel oranje'!P5+'Heren Dubbel oranje'!P6+'Heren Dubbel oranje'!O17</f>
        <v>0</v>
      </c>
      <c r="M20" s="21"/>
      <c r="N20" s="20">
        <f t="shared" si="3"/>
        <v>0</v>
      </c>
      <c r="O20" s="20"/>
      <c r="P20" s="303">
        <v>6</v>
      </c>
      <c r="Q20" s="70"/>
      <c r="R20" s="35"/>
      <c r="S20" s="118"/>
    </row>
    <row r="21" spans="1:19" s="160" customFormat="1" ht="30" customHeight="1">
      <c r="A21" s="274">
        <v>5</v>
      </c>
      <c r="B21" s="274">
        <f>VLOOKUP(A21,'Deelnemers oranje'!C:E,1,FALSE)</f>
        <v>5</v>
      </c>
      <c r="C21" s="18" t="str">
        <f>CONCATENATE("",VLOOKUP(A21,'Deelnemers oranje'!C:E,2,FALSE)," &amp; ",VLOOKUP(A21,'Deelnemers oranje'!C:E,3,FALSE))</f>
        <v>Ilja Nillesen &amp; Karin Elmans</v>
      </c>
      <c r="D21" s="20">
        <f>'Heren Dubbel oranje'!G5+'Heren Dubbel oranje'!J5+'Heren Dubbel oranje'!M5+'Heren Dubbel oranje'!G9+'Heren Dubbel oranje'!J9+'Heren Dubbel oranje'!M9+'Heren Dubbel oranje'!G12+'Heren Dubbel oranje'!J12+'Heren Dubbel oranje'!M12+'Heren Dubbel oranje'!G14+'Heren Dubbel oranje'!J14+'Heren Dubbel oranje'!M14+'Heren Dubbel oranje'!F16+'Heren Dubbel oranje'!I16+'Heren Dubbel oranje'!L16+'Heren Dubbel oranje'!G21+'Heren Dubbel oranje'!J21+'Heren Dubbel oranje'!M21</f>
        <v>0</v>
      </c>
      <c r="E21" s="21"/>
      <c r="F21" s="20">
        <f>'Heren Dubbel oranje'!F5+'Heren Dubbel oranje'!I5+'Heren Dubbel oranje'!L5+'Heren Dubbel oranje'!F9+'Heren Dubbel oranje'!I9+'Heren Dubbel oranje'!L9+'Heren Dubbel oranje'!F14+'Heren Dubbel oranje'!I14+'Heren Dubbel oranje'!L14+'Heren Dubbel oranje'!G16+'Heren Dubbel oranje'!J16+'Heren Dubbel oranje'!M16+'Heren Dubbel oranje'!F21+'Heren Dubbel oranje'!I21+'Heren Dubbel oranje'!L21+'Heren Dubbel oranje'!F12+'Heren Dubbel oranje'!I12+'Heren Dubbel oranje'!L12</f>
        <v>0</v>
      </c>
      <c r="G21" s="21"/>
      <c r="H21" s="20">
        <f t="shared" si="2"/>
        <v>0</v>
      </c>
      <c r="I21" s="21"/>
      <c r="J21" s="20">
        <f>'Heren Dubbel oranje'!P5+'Heren Dubbel oranje'!P9+'Heren Dubbel oranje'!P12+'Heren Dubbel oranje'!P14+'Heren Dubbel oranje'!O16+'Heren Dubbel oranje'!P21</f>
        <v>0</v>
      </c>
      <c r="K21" s="21"/>
      <c r="L21" s="20">
        <f>'Heren Dubbel oranje'!O5+'Heren Dubbel oranje'!O9+'Heren Dubbel oranje'!O12+'Heren Dubbel oranje'!O14+'Heren Dubbel oranje'!P16+'Heren Dubbel oranje'!O21</f>
        <v>0</v>
      </c>
      <c r="M21" s="22"/>
      <c r="N21" s="20">
        <f t="shared" si="3"/>
        <v>0</v>
      </c>
      <c r="O21" s="20"/>
      <c r="P21" s="303">
        <v>7</v>
      </c>
      <c r="Q21"/>
      <c r="R21" s="35"/>
      <c r="S21" s="119"/>
    </row>
    <row r="22" s="160" customFormat="1" ht="12.75"/>
    <row r="23" s="160" customFormat="1" ht="12.75"/>
    <row r="24" s="160" customFormat="1" ht="12.75"/>
    <row r="25" s="160" customFormat="1" ht="12.75"/>
    <row r="26" s="160" customFormat="1" ht="12.75"/>
    <row r="27" s="160" customFormat="1" ht="12.75"/>
    <row r="28" s="160" customFormat="1" ht="12.75"/>
    <row r="29" s="160" customFormat="1" ht="12.75"/>
    <row r="30" s="160" customFormat="1" ht="12.75"/>
    <row r="31" s="160" customFormat="1" ht="12.75"/>
    <row r="32" s="160" customFormat="1" ht="12.75"/>
    <row r="33" s="160" customFormat="1" ht="12.75"/>
    <row r="34" s="160" customFormat="1" ht="12.75"/>
    <row r="35" s="121" customFormat="1" ht="12.75"/>
    <row r="36" s="121" customFormat="1" ht="12.75"/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pans="4:8" s="121" customFormat="1" ht="15.75">
      <c r="D45" s="30"/>
      <c r="F45" s="30"/>
      <c r="H45" s="30"/>
    </row>
    <row r="46" spans="4:8" s="121" customFormat="1" ht="15.75">
      <c r="D46" s="30"/>
      <c r="F46" s="30"/>
      <c r="H46" s="30"/>
    </row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pans="4:10" s="121" customFormat="1" ht="15.75">
      <c r="D80" s="30"/>
      <c r="F80" s="30"/>
      <c r="H80" s="30"/>
      <c r="J80" s="30"/>
    </row>
    <row r="81" spans="4:10" s="121" customFormat="1" ht="15.75">
      <c r="D81" s="30"/>
      <c r="F81" s="30"/>
      <c r="H81" s="30"/>
      <c r="J81" s="30"/>
    </row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pans="4:6" s="121" customFormat="1" ht="15.75">
      <c r="D115" s="30"/>
      <c r="F115" s="30"/>
    </row>
    <row r="116" spans="4:6" s="121" customFormat="1" ht="15.75">
      <c r="D116" s="30"/>
      <c r="F116" s="30"/>
    </row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pans="4:6" s="121" customFormat="1" ht="15.75">
      <c r="D150" s="30"/>
      <c r="F150" s="30"/>
    </row>
    <row r="151" spans="4:6" s="121" customFormat="1" ht="15.75">
      <c r="D151" s="30"/>
      <c r="F151" s="30"/>
    </row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5.75">
      <c r="D220" s="30"/>
    </row>
    <row r="221" s="121" customFormat="1" ht="15.75">
      <c r="D221" s="30"/>
    </row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5.75">
      <c r="D255" s="30"/>
    </row>
    <row r="256" s="121" customFormat="1" ht="15.75">
      <c r="D256" s="30"/>
    </row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pans="4:10" s="121" customFormat="1" ht="15.75">
      <c r="D290" s="30"/>
      <c r="F290" s="30"/>
      <c r="H290" s="30"/>
      <c r="J290" s="30"/>
    </row>
    <row r="291" spans="4:10" s="121" customFormat="1" ht="15.75">
      <c r="D291" s="30"/>
      <c r="F291" s="30"/>
      <c r="H291" s="30"/>
      <c r="J291" s="30"/>
    </row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5.75">
      <c r="D325" s="30"/>
    </row>
    <row r="326" s="121" customFormat="1" ht="15.75">
      <c r="D326" s="30"/>
    </row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pans="4:6" s="121" customFormat="1" ht="15.75">
      <c r="D360" s="30"/>
      <c r="F360" s="30"/>
    </row>
    <row r="361" spans="4:6" s="121" customFormat="1" ht="15.75">
      <c r="D361" s="30"/>
      <c r="F361" s="30"/>
    </row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pans="4:10" s="121" customFormat="1" ht="15.75">
      <c r="D395" s="30"/>
      <c r="F395" s="30"/>
      <c r="H395" s="30"/>
      <c r="J395" s="30"/>
    </row>
    <row r="396" spans="4:10" s="121" customFormat="1" ht="15.75">
      <c r="D396" s="30"/>
      <c r="F396" s="30"/>
      <c r="H396" s="30"/>
      <c r="J396" s="30"/>
    </row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pans="4:6" s="121" customFormat="1" ht="15.75">
      <c r="D500" s="30"/>
      <c r="F500" s="30"/>
    </row>
    <row r="501" spans="4:6" s="121" customFormat="1" ht="15.75">
      <c r="D501" s="30"/>
      <c r="F501" s="30"/>
    </row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60" customFormat="1" ht="12.75"/>
    <row r="956" s="160" customFormat="1" ht="12.75"/>
    <row r="957" s="160" customFormat="1" ht="12.75"/>
    <row r="958" s="160" customFormat="1" ht="12.75"/>
    <row r="959" s="160" customFormat="1" ht="12.75"/>
    <row r="960" s="160" customFormat="1" ht="12.75"/>
    <row r="961" s="160" customFormat="1" ht="12.75"/>
  </sheetData>
  <sheetProtection/>
  <mergeCells count="2">
    <mergeCell ref="C1:F1"/>
    <mergeCell ref="C13:P13"/>
  </mergeCells>
  <conditionalFormatting sqref="O16 N15 H3:H11 N3:O11">
    <cfRule type="cellIs" priority="2" dxfId="1" operator="lessThan" stopIfTrue="1">
      <formula>0</formula>
    </cfRule>
  </conditionalFormatting>
  <conditionalFormatting sqref="N15:O21">
    <cfRule type="cellIs" priority="4" dxfId="0" operator="lessThan" stopIfTrue="1">
      <formula>0</formula>
    </cfRule>
  </conditionalFormatting>
  <printOptions/>
  <pageMargins left="0.2755905511811024" right="0.15748031496062992" top="0.2755905511811024" bottom="0.1968503937007874" header="0.2755905511811024" footer="0.1968503937007874"/>
  <pageSetup horizontalDpi="600" verticalDpi="600" orientation="landscape" paperSize="9" scale="83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9">
    <tabColor rgb="FFFF0000"/>
  </sheetPr>
  <dimension ref="A1:AH511"/>
  <sheetViews>
    <sheetView zoomScale="70" zoomScaleNormal="70" zoomScalePageLayoutView="0" workbookViewId="0" topLeftCell="C25">
      <selection activeCell="C3" sqref="C3"/>
    </sheetView>
  </sheetViews>
  <sheetFormatPr defaultColWidth="9.140625" defaultRowHeight="12.75"/>
  <cols>
    <col min="1" max="2" width="9.140625" style="121" hidden="1" customWidth="1"/>
    <col min="3" max="3" width="48.00390625" style="166" bestFit="1" customWidth="1"/>
    <col min="4" max="4" width="7.00390625" style="166" customWidth="1"/>
    <col min="5" max="5" width="48.00390625" style="166" bestFit="1" customWidth="1"/>
    <col min="6" max="7" width="7.7109375" style="121" customWidth="1"/>
    <col min="8" max="8" width="4.140625" style="121" customWidth="1"/>
    <col min="9" max="10" width="7.7109375" style="121" customWidth="1"/>
    <col min="11" max="11" width="4.7109375" style="121" customWidth="1"/>
    <col min="12" max="13" width="7.7109375" style="121" customWidth="1"/>
    <col min="14" max="14" width="4.7109375" style="121" customWidth="1"/>
    <col min="15" max="15" width="8.28125" style="121" customWidth="1"/>
    <col min="16" max="16" width="8.8515625" style="121" customWidth="1"/>
    <col min="17" max="17" width="7.140625" style="121" customWidth="1"/>
    <col min="18" max="18" width="8.8515625" style="121" customWidth="1"/>
    <col min="19" max="19" width="29.00390625" style="121" customWidth="1"/>
    <col min="20" max="20" width="69.421875" style="121" customWidth="1"/>
    <col min="21" max="21" width="6.00390625" style="121" customWidth="1"/>
    <col min="22" max="22" width="5.57421875" style="121" customWidth="1"/>
    <col min="23" max="23" width="5.7109375" style="121" customWidth="1"/>
    <col min="24" max="24" width="4.57421875" style="121" customWidth="1"/>
    <col min="25" max="25" width="5.57421875" style="121" customWidth="1"/>
    <col min="26" max="26" width="5.8515625" style="121" customWidth="1"/>
    <col min="27" max="27" width="5.28125" style="121" customWidth="1"/>
    <col min="28" max="28" width="5.421875" style="121" customWidth="1"/>
    <col min="29" max="29" width="6.140625" style="121" customWidth="1"/>
    <col min="30" max="30" width="6.8515625" style="121" customWidth="1"/>
    <col min="31" max="16384" width="9.140625" style="121" customWidth="1"/>
  </cols>
  <sheetData>
    <row r="1" spans="3:34" ht="34.5" customHeight="1">
      <c r="C1" s="473" t="s">
        <v>229</v>
      </c>
      <c r="D1" s="474"/>
      <c r="E1" s="475"/>
      <c r="F1" s="167" t="s">
        <v>3</v>
      </c>
      <c r="G1" s="168"/>
      <c r="H1" s="169"/>
      <c r="I1" s="167" t="s">
        <v>4</v>
      </c>
      <c r="J1" s="170"/>
      <c r="K1" s="171"/>
      <c r="L1" s="167" t="s">
        <v>7</v>
      </c>
      <c r="M1" s="170"/>
      <c r="N1" s="171"/>
      <c r="O1" s="172" t="s">
        <v>9</v>
      </c>
      <c r="P1" s="170"/>
      <c r="Q1" s="28"/>
      <c r="R1" s="28"/>
      <c r="AC1" s="28" t="s">
        <v>130</v>
      </c>
      <c r="AD1" s="28" t="s">
        <v>131</v>
      </c>
      <c r="AE1" s="28" t="s">
        <v>132</v>
      </c>
      <c r="AF1" s="28" t="s">
        <v>133</v>
      </c>
      <c r="AG1" s="28" t="s">
        <v>134</v>
      </c>
      <c r="AH1" s="28" t="s">
        <v>135</v>
      </c>
    </row>
    <row r="2" spans="1:34" s="162" customFormat="1" ht="34.5" customHeight="1">
      <c r="A2" s="154">
        <v>1</v>
      </c>
      <c r="B2" s="154">
        <f>VLOOKUP(A2,'Deelnemers rood'!C:E,1,FALSE)</f>
        <v>1</v>
      </c>
      <c r="C2" s="18" t="str">
        <f>CONCATENATE("",VLOOKUP(A2,'Deelnemers rood'!C:E,2,FALSE)," &amp; ",VLOOKUP(A2,'Deelnemers rood'!C:E,3,FALSE))</f>
        <v>Jeff Van Tol &amp; Jos Brands</v>
      </c>
      <c r="D2" s="140"/>
      <c r="E2" s="18" t="str">
        <f>CONCATENATE("",VLOOKUP(A3,'Deelnemers rood'!C:E,2,FALSE)," &amp; ",VLOOKUP(A3,'Deelnemers rood'!C:E,3,FALSE))</f>
        <v>Richard Garot &amp; Pim Warringa</v>
      </c>
      <c r="F2" s="18">
        <v>0</v>
      </c>
      <c r="G2" s="18">
        <v>0</v>
      </c>
      <c r="H2" s="14"/>
      <c r="I2" s="18">
        <v>0</v>
      </c>
      <c r="J2" s="18">
        <v>0</v>
      </c>
      <c r="K2" s="14"/>
      <c r="L2" s="18">
        <v>0</v>
      </c>
      <c r="M2" s="18">
        <v>0</v>
      </c>
      <c r="N2" s="14"/>
      <c r="O2" s="19">
        <f>AC2+AE2+AG2</f>
        <v>0</v>
      </c>
      <c r="P2" s="19">
        <f>AD2+AF2+AH2</f>
        <v>0</v>
      </c>
      <c r="Q2" s="138"/>
      <c r="R2" s="30"/>
      <c r="S2" s="153"/>
      <c r="T2" s="139"/>
      <c r="U2" s="30"/>
      <c r="V2" s="30"/>
      <c r="W2" s="139"/>
      <c r="X2" s="30"/>
      <c r="Y2" s="30"/>
      <c r="Z2" s="139"/>
      <c r="AA2" s="30"/>
      <c r="AB2" s="30"/>
      <c r="AC2" s="162" t="b">
        <f>IF(F2="","",IF(F2&gt;G2,1,IF(F2&lt;G2,0)))</f>
        <v>0</v>
      </c>
      <c r="AD2" s="162" t="b">
        <f>IF(G2="","",IF(G2&gt;F2,1,IF(G2&lt;F2,0)))</f>
        <v>0</v>
      </c>
      <c r="AE2" s="162" t="b">
        <f>IF(I2="","",IF(I2&gt;J2,1,IF(I2&lt;J2,0)))</f>
        <v>0</v>
      </c>
      <c r="AF2" s="162" t="b">
        <f>IF(J2="","",IF(J2&gt;I2,1,IF(J2&lt;I2,0)))</f>
        <v>0</v>
      </c>
      <c r="AG2" s="162" t="b">
        <f>IF(L2="","",IF(L2&gt;M2,1,IF(L2&lt;M2,0)))</f>
        <v>0</v>
      </c>
      <c r="AH2" s="162" t="b">
        <f>IF(M2="","",IF(M2&gt;L2,1,IF(M2&lt;L2,0)))</f>
        <v>0</v>
      </c>
    </row>
    <row r="3" spans="1:34" s="162" customFormat="1" ht="34.5" customHeight="1">
      <c r="A3" s="154">
        <v>2</v>
      </c>
      <c r="B3" s="154">
        <f>VLOOKUP(A3,'Deelnemers rood'!C:E,1,FALSE)</f>
        <v>2</v>
      </c>
      <c r="C3" s="18" t="str">
        <f>CONCATENATE("",VLOOKUP(A2,'Deelnemers rood'!C:E,2,FALSE)," &amp; ",VLOOKUP(A2,'Deelnemers rood'!C:E,3,FALSE))</f>
        <v>Jeff Van Tol &amp; Jos Brands</v>
      </c>
      <c r="D3" s="140"/>
      <c r="E3" s="18" t="str">
        <f>CONCATENATE("",VLOOKUP(A4,'Deelnemers rood'!C:E,2,FALSE)," &amp; ",VLOOKUP(A4,'Deelnemers rood'!C:E,3,FALSE))</f>
        <v>Anton Terpstra &amp; Frank Peters</v>
      </c>
      <c r="F3" s="18">
        <v>0</v>
      </c>
      <c r="G3" s="18">
        <v>0</v>
      </c>
      <c r="H3" s="14"/>
      <c r="I3" s="18">
        <v>0</v>
      </c>
      <c r="J3" s="18">
        <v>0</v>
      </c>
      <c r="K3" s="14"/>
      <c r="L3" s="18">
        <v>0</v>
      </c>
      <c r="M3" s="18">
        <v>0</v>
      </c>
      <c r="N3" s="14"/>
      <c r="O3" s="19">
        <f aca="true" t="shared" si="0" ref="O3:O14">AC3+AE3+AG3</f>
        <v>0</v>
      </c>
      <c r="P3" s="19">
        <f aca="true" t="shared" si="1" ref="P3:P14">AD3+AF3+AH3</f>
        <v>0</v>
      </c>
      <c r="Q3" s="138"/>
      <c r="R3" s="30"/>
      <c r="S3" s="153"/>
      <c r="T3" s="139"/>
      <c r="U3" s="30"/>
      <c r="V3" s="30"/>
      <c r="W3" s="139"/>
      <c r="X3" s="30"/>
      <c r="Y3" s="30"/>
      <c r="Z3" s="139"/>
      <c r="AA3" s="30"/>
      <c r="AB3" s="30"/>
      <c r="AC3" s="162" t="b">
        <f aca="true" t="shared" si="2" ref="AC3:AC14">IF(F3="","",IF(F3&gt;G3,1,IF(F3&lt;G3,0)))</f>
        <v>0</v>
      </c>
      <c r="AD3" s="162" t="b">
        <f aca="true" t="shared" si="3" ref="AD3:AD14">IF(G3="","",IF(G3&gt;F3,1,IF(G3&lt;F3,0)))</f>
        <v>0</v>
      </c>
      <c r="AE3" s="162" t="b">
        <f aca="true" t="shared" si="4" ref="AE3:AE14">IF(I3="","",IF(I3&gt;J3,1,IF(I3&lt;J3,0)))</f>
        <v>0</v>
      </c>
      <c r="AF3" s="162" t="b">
        <f aca="true" t="shared" si="5" ref="AF3:AF14">IF(J3="","",IF(J3&gt;I3,1,IF(J3&lt;I3,0)))</f>
        <v>0</v>
      </c>
      <c r="AG3" s="162" t="b">
        <f aca="true" t="shared" si="6" ref="AG3:AG14">IF(L3="","",IF(L3&gt;M3,1,IF(L3&lt;M3,0)))</f>
        <v>0</v>
      </c>
      <c r="AH3" s="162" t="b">
        <f aca="true" t="shared" si="7" ref="AH3:AH14">IF(M3="","",IF(M3&gt;L3,1,IF(M3&lt;L3,0)))</f>
        <v>0</v>
      </c>
    </row>
    <row r="4" spans="1:34" s="162" customFormat="1" ht="34.5" customHeight="1">
      <c r="A4" s="154">
        <v>3</v>
      </c>
      <c r="B4" s="154">
        <f>VLOOKUP(A4,'Deelnemers rood'!C:E,1,FALSE)</f>
        <v>3</v>
      </c>
      <c r="C4" s="18" t="str">
        <f>CONCATENATE("",VLOOKUP(A2,'Deelnemers rood'!C:E,2,FALSE)," &amp; ",VLOOKUP(A2,'Deelnemers rood'!C:E,3,FALSE))</f>
        <v>Jeff Van Tol &amp; Jos Brands</v>
      </c>
      <c r="D4" s="140"/>
      <c r="E4" s="18" t="str">
        <f>CONCATENATE("",VLOOKUP(A5,'Deelnemers rood'!C:E,2,FALSE)," &amp; ",VLOOKUP(A5,'Deelnemers rood'!C:E,3,FALSE))</f>
        <v>Mike Beker &amp; Marco Terpstra</v>
      </c>
      <c r="F4" s="18">
        <v>0</v>
      </c>
      <c r="G4" s="18">
        <v>0</v>
      </c>
      <c r="H4" s="77"/>
      <c r="I4" s="18">
        <v>0</v>
      </c>
      <c r="J4" s="18">
        <v>0</v>
      </c>
      <c r="K4" s="77"/>
      <c r="L4" s="18">
        <v>0</v>
      </c>
      <c r="M4" s="18">
        <v>0</v>
      </c>
      <c r="N4" s="77"/>
      <c r="O4" s="19">
        <f t="shared" si="0"/>
        <v>0</v>
      </c>
      <c r="P4" s="19">
        <f t="shared" si="1"/>
        <v>0</v>
      </c>
      <c r="Q4" s="138"/>
      <c r="R4" s="30"/>
      <c r="S4" s="153"/>
      <c r="T4" s="139"/>
      <c r="U4" s="30"/>
      <c r="V4" s="30"/>
      <c r="W4" s="139"/>
      <c r="X4" s="30"/>
      <c r="Y4" s="30"/>
      <c r="Z4" s="139"/>
      <c r="AA4" s="30"/>
      <c r="AB4" s="30"/>
      <c r="AC4" s="162" t="b">
        <f t="shared" si="2"/>
        <v>0</v>
      </c>
      <c r="AD4" s="162" t="b">
        <f t="shared" si="3"/>
        <v>0</v>
      </c>
      <c r="AE4" s="162" t="b">
        <f t="shared" si="4"/>
        <v>0</v>
      </c>
      <c r="AF4" s="162" t="b">
        <f t="shared" si="5"/>
        <v>0</v>
      </c>
      <c r="AG4" s="162" t="b">
        <f t="shared" si="6"/>
        <v>0</v>
      </c>
      <c r="AH4" s="162" t="b">
        <f t="shared" si="7"/>
        <v>0</v>
      </c>
    </row>
    <row r="5" spans="1:34" s="162" customFormat="1" ht="34.5" customHeight="1">
      <c r="A5" s="154">
        <v>4</v>
      </c>
      <c r="B5" s="154">
        <f>VLOOKUP(A5,'Deelnemers rood'!C:E,1,FALSE)</f>
        <v>4</v>
      </c>
      <c r="C5" s="18" t="str">
        <f>CONCATENATE("",VLOOKUP(A2,'Deelnemers rood'!C:E,2,FALSE)," &amp; ",VLOOKUP(A2,'Deelnemers rood'!C:E,3,FALSE))</f>
        <v>Jeff Van Tol &amp; Jos Brands</v>
      </c>
      <c r="D5" s="216"/>
      <c r="E5" s="18" t="str">
        <f>CONCATENATE("",VLOOKUP(A6,'Deelnemers rood'!C:E,2,FALSE)," &amp; ",VLOOKUP(A6,'Deelnemers rood'!C:E,3,FALSE))</f>
        <v>Bart Rutjes &amp; Errol Bouwens</v>
      </c>
      <c r="F5" s="18">
        <v>0</v>
      </c>
      <c r="G5" s="18">
        <v>0</v>
      </c>
      <c r="H5" s="14"/>
      <c r="I5" s="18">
        <v>0</v>
      </c>
      <c r="J5" s="18">
        <v>0</v>
      </c>
      <c r="K5" s="14"/>
      <c r="L5" s="18">
        <v>0</v>
      </c>
      <c r="M5" s="18">
        <v>0</v>
      </c>
      <c r="N5" s="14"/>
      <c r="O5" s="19">
        <f t="shared" si="0"/>
        <v>0</v>
      </c>
      <c r="P5" s="19">
        <f t="shared" si="1"/>
        <v>0</v>
      </c>
      <c r="Q5" s="138"/>
      <c r="R5" s="30"/>
      <c r="S5" s="153"/>
      <c r="T5" s="139"/>
      <c r="U5" s="30"/>
      <c r="V5" s="30"/>
      <c r="W5" s="139"/>
      <c r="X5" s="30"/>
      <c r="Y5" s="30"/>
      <c r="Z5" s="139"/>
      <c r="AA5" s="30"/>
      <c r="AB5" s="30"/>
      <c r="AC5" s="162" t="b">
        <f t="shared" si="2"/>
        <v>0</v>
      </c>
      <c r="AD5" s="162" t="b">
        <f t="shared" si="3"/>
        <v>0</v>
      </c>
      <c r="AE5" s="162" t="b">
        <f t="shared" si="4"/>
        <v>0</v>
      </c>
      <c r="AF5" s="162" t="b">
        <f t="shared" si="5"/>
        <v>0</v>
      </c>
      <c r="AG5" s="162" t="b">
        <f t="shared" si="6"/>
        <v>0</v>
      </c>
      <c r="AH5" s="162" t="b">
        <f t="shared" si="7"/>
        <v>0</v>
      </c>
    </row>
    <row r="6" spans="1:34" s="162" customFormat="1" ht="34.5" customHeight="1">
      <c r="A6" s="154">
        <v>5</v>
      </c>
      <c r="B6" s="154">
        <f>VLOOKUP(A6,'Deelnemers rood'!C:E,1,FALSE)</f>
        <v>5</v>
      </c>
      <c r="C6" s="18" t="str">
        <f>CONCATENATE("",VLOOKUP(A2,'Deelnemers rood'!C:E,2,FALSE)," &amp; ",VLOOKUP(A2,'Deelnemers rood'!C:E,3,FALSE))</f>
        <v>Jeff Van Tol &amp; Jos Brands</v>
      </c>
      <c r="D6" s="216"/>
      <c r="E6" s="18" t="str">
        <f>CONCATENATE("",VLOOKUP(A7,'Deelnemers rood'!C:E,2,FALSE)," &amp; ",VLOOKUP(A7,'Deelnemers rood'!C:E,3,FALSE))</f>
        <v>Mark Geboers &amp; Steven Koole</v>
      </c>
      <c r="F6" s="18">
        <v>0</v>
      </c>
      <c r="G6" s="18">
        <v>0</v>
      </c>
      <c r="H6" s="14"/>
      <c r="I6" s="18">
        <v>0</v>
      </c>
      <c r="J6" s="18">
        <v>0</v>
      </c>
      <c r="K6" s="14"/>
      <c r="L6" s="18">
        <v>0</v>
      </c>
      <c r="M6" s="18">
        <v>0</v>
      </c>
      <c r="N6" s="14"/>
      <c r="O6" s="19">
        <v>0</v>
      </c>
      <c r="P6" s="19">
        <v>0</v>
      </c>
      <c r="Q6" s="138"/>
      <c r="R6" s="30"/>
      <c r="S6" s="153"/>
      <c r="T6" s="139"/>
      <c r="U6" s="30"/>
      <c r="V6" s="30"/>
      <c r="W6" s="139"/>
      <c r="X6" s="30"/>
      <c r="Y6" s="30"/>
      <c r="Z6" s="139"/>
      <c r="AA6" s="30"/>
      <c r="AB6" s="30"/>
      <c r="AC6" s="162" t="b">
        <f>IF(F6="","",IF(F6&gt;G6,1,IF(F6&lt;G6,0)))</f>
        <v>0</v>
      </c>
      <c r="AD6" s="162" t="b">
        <f>IF(G6="","",IF(G6&gt;F6,1,IF(G6&lt;F6,0)))</f>
        <v>0</v>
      </c>
      <c r="AE6" s="162" t="b">
        <f>IF(I6="","",IF(I6&gt;J6,1,IF(I6&lt;J6,0)))</f>
        <v>0</v>
      </c>
      <c r="AF6" s="162" t="b">
        <f>IF(J6="","",IF(J6&gt;I6,1,IF(J6&lt;I6,0)))</f>
        <v>0</v>
      </c>
      <c r="AG6" s="162" t="b">
        <f>IF(L6="","",IF(L6&gt;M6,1,IF(L6&lt;M6,0)))</f>
        <v>0</v>
      </c>
      <c r="AH6" s="162" t="b">
        <f>IF(M6="","",IF(M6&gt;L6,1,IF(M6&lt;L6,0)))</f>
        <v>0</v>
      </c>
    </row>
    <row r="7" spans="1:34" s="162" customFormat="1" ht="34.5" customHeight="1">
      <c r="A7" s="154">
        <v>6</v>
      </c>
      <c r="B7" s="154">
        <f>VLOOKUP(A7,'Deelnemers rood'!C:E,1,FALSE)</f>
        <v>6</v>
      </c>
      <c r="C7" s="18" t="str">
        <f>CONCATENATE("",VLOOKUP(A2,'Deelnemers rood'!C:E,2,FALSE)," &amp; ",VLOOKUP(A2,'Deelnemers rood'!C:E,3,FALSE))</f>
        <v>Jeff Van Tol &amp; Jos Brands</v>
      </c>
      <c r="D7" s="216"/>
      <c r="E7" s="18" t="str">
        <f>CONCATENATE("",VLOOKUP(A8,'Deelnemers rood'!C:E,2,FALSE)," &amp; ",VLOOKUP(A8,'Deelnemers rood'!C:E,3,FALSE))</f>
        <v>Thijs Manders &amp; Paul Hermse</v>
      </c>
      <c r="F7" s="18">
        <v>0</v>
      </c>
      <c r="G7" s="18">
        <v>0</v>
      </c>
      <c r="H7" s="14"/>
      <c r="I7" s="18">
        <v>0</v>
      </c>
      <c r="J7" s="18">
        <v>0</v>
      </c>
      <c r="K7" s="14"/>
      <c r="L7" s="18">
        <v>0</v>
      </c>
      <c r="M7" s="18">
        <v>0</v>
      </c>
      <c r="N7" s="14"/>
      <c r="O7" s="19">
        <v>0</v>
      </c>
      <c r="P7" s="19">
        <v>0</v>
      </c>
      <c r="Q7" s="138"/>
      <c r="R7" s="30"/>
      <c r="S7" s="153"/>
      <c r="T7" s="139"/>
      <c r="U7" s="30"/>
      <c r="V7" s="30"/>
      <c r="W7" s="139"/>
      <c r="X7" s="30"/>
      <c r="Y7" s="30"/>
      <c r="Z7" s="139"/>
      <c r="AA7" s="30"/>
      <c r="AB7" s="30"/>
      <c r="AC7" s="162" t="b">
        <f>IF(F7="","",IF(F7&gt;G7,1,IF(F7&lt;G7,0)))</f>
        <v>0</v>
      </c>
      <c r="AD7" s="162" t="b">
        <f>IF(G7="","",IF(G7&gt;F7,1,IF(G7&lt;F7,0)))</f>
        <v>0</v>
      </c>
      <c r="AE7" s="162" t="b">
        <f>IF(I7="","",IF(I7&gt;J7,1,IF(I7&lt;J7,0)))</f>
        <v>0</v>
      </c>
      <c r="AF7" s="162" t="b">
        <f>IF(J7="","",IF(J7&gt;I7,1,IF(J7&lt;I7,0)))</f>
        <v>0</v>
      </c>
      <c r="AG7" s="162" t="b">
        <f>IF(L7="","",IF(L7&gt;M7,1,IF(L7&lt;M7,0)))</f>
        <v>0</v>
      </c>
      <c r="AH7" s="162" t="b">
        <f>IF(M7="","",IF(M7&gt;L7,1,IF(M7&lt;L7,0)))</f>
        <v>0</v>
      </c>
    </row>
    <row r="8" spans="1:34" s="162" customFormat="1" ht="34.5" customHeight="1">
      <c r="A8" s="154">
        <v>7</v>
      </c>
      <c r="B8" s="154">
        <f>VLOOKUP(A8,'Deelnemers rood'!C:E,1,FALSE)</f>
        <v>7</v>
      </c>
      <c r="C8" s="18" t="str">
        <f>CONCATENATE("",VLOOKUP(A2,'Deelnemers rood'!C:E,2,FALSE)," &amp; ",VLOOKUP(A2,'Deelnemers rood'!C:E,3,FALSE))</f>
        <v>Jeff Van Tol &amp; Jos Brands</v>
      </c>
      <c r="D8" s="216"/>
      <c r="E8" s="18" t="str">
        <f>CONCATENATE("",VLOOKUP(A9,'Deelnemers rood'!C:E,2,FALSE)," &amp; ",VLOOKUP(A9,'Deelnemers rood'!C:E,3,FALSE))</f>
        <v>Myrna Kusters &amp; Renske v haren</v>
      </c>
      <c r="F8" s="18">
        <v>0</v>
      </c>
      <c r="G8" s="18">
        <v>0</v>
      </c>
      <c r="H8" s="14"/>
      <c r="I8" s="18">
        <v>0</v>
      </c>
      <c r="J8" s="18">
        <v>0</v>
      </c>
      <c r="K8" s="14"/>
      <c r="L8" s="18">
        <v>0</v>
      </c>
      <c r="M8" s="18">
        <v>0</v>
      </c>
      <c r="N8" s="14"/>
      <c r="O8" s="19">
        <v>0</v>
      </c>
      <c r="P8" s="19">
        <v>0</v>
      </c>
      <c r="Q8" s="138"/>
      <c r="R8" s="30"/>
      <c r="S8" s="153"/>
      <c r="T8" s="139"/>
      <c r="U8" s="30"/>
      <c r="V8" s="30"/>
      <c r="W8" s="139"/>
      <c r="X8" s="30"/>
      <c r="Y8" s="30"/>
      <c r="Z8" s="139"/>
      <c r="AA8" s="30"/>
      <c r="AB8" s="30"/>
      <c r="AC8" s="162" t="b">
        <f>IF(F8="","",IF(F8&gt;G8,1,IF(F8&lt;G8,0)))</f>
        <v>0</v>
      </c>
      <c r="AD8" s="162" t="b">
        <f>IF(G8="","",IF(G8&gt;F8,1,IF(G8&lt;F8,0)))</f>
        <v>0</v>
      </c>
      <c r="AE8" s="162" t="b">
        <f>IF(I8="","",IF(I8&gt;J8,1,IF(I8&lt;J8,0)))</f>
        <v>0</v>
      </c>
      <c r="AF8" s="162" t="b">
        <f>IF(J8="","",IF(J8&gt;I8,1,IF(J8&lt;I8,0)))</f>
        <v>0</v>
      </c>
      <c r="AG8" s="162" t="b">
        <f>IF(L8="","",IF(L8&gt;M8,1,IF(L8&lt;M8,0)))</f>
        <v>0</v>
      </c>
      <c r="AH8" s="162" t="b">
        <f>IF(M8="","",IF(M8&gt;L8,1,IF(M8&lt;L8,0)))</f>
        <v>0</v>
      </c>
    </row>
    <row r="9" spans="1:34" s="162" customFormat="1" ht="34.5" customHeight="1">
      <c r="A9" s="154">
        <v>8</v>
      </c>
      <c r="B9" s="154">
        <f>VLOOKUP(A9,'Deelnemers rood'!C:E,1,FALSE)</f>
        <v>8</v>
      </c>
      <c r="C9" s="18" t="str">
        <f>CONCATENATE("",VLOOKUP(A3,'Deelnemers rood'!C:E,2,FALSE)," &amp; ",VLOOKUP(A3,'Deelnemers rood'!C:E,3,FALSE))</f>
        <v>Richard Garot &amp; Pim Warringa</v>
      </c>
      <c r="D9" s="140"/>
      <c r="E9" s="18" t="str">
        <f>CONCATENATE("",VLOOKUP(A4,'Deelnemers rood'!C:E,2,FALSE)," &amp; ",VLOOKUP(A4,'Deelnemers rood'!C:E,3,FALSE))</f>
        <v>Anton Terpstra &amp; Frank Peters</v>
      </c>
      <c r="F9" s="18">
        <v>0</v>
      </c>
      <c r="G9" s="18">
        <v>0</v>
      </c>
      <c r="H9" s="14"/>
      <c r="I9" s="18">
        <v>0</v>
      </c>
      <c r="J9" s="18">
        <v>0</v>
      </c>
      <c r="K9" s="14"/>
      <c r="L9" s="18">
        <v>0</v>
      </c>
      <c r="M9" s="18">
        <v>0</v>
      </c>
      <c r="N9" s="14"/>
      <c r="O9" s="19">
        <f t="shared" si="0"/>
        <v>0</v>
      </c>
      <c r="P9" s="19">
        <f t="shared" si="1"/>
        <v>0</v>
      </c>
      <c r="Q9" s="138"/>
      <c r="R9" s="30"/>
      <c r="S9" s="153"/>
      <c r="T9" s="139"/>
      <c r="U9" s="30"/>
      <c r="V9" s="30"/>
      <c r="W9" s="139"/>
      <c r="X9" s="30"/>
      <c r="Y9" s="30"/>
      <c r="Z9" s="139"/>
      <c r="AA9" s="30"/>
      <c r="AB9" s="30"/>
      <c r="AC9" s="162" t="b">
        <f t="shared" si="2"/>
        <v>0</v>
      </c>
      <c r="AD9" s="162" t="b">
        <f t="shared" si="3"/>
        <v>0</v>
      </c>
      <c r="AE9" s="162" t="b">
        <f t="shared" si="4"/>
        <v>0</v>
      </c>
      <c r="AF9" s="162" t="b">
        <f t="shared" si="5"/>
        <v>0</v>
      </c>
      <c r="AG9" s="162" t="b">
        <f t="shared" si="6"/>
        <v>0</v>
      </c>
      <c r="AH9" s="162" t="b">
        <f t="shared" si="7"/>
        <v>0</v>
      </c>
    </row>
    <row r="10" spans="1:34" s="162" customFormat="1" ht="34.5" customHeight="1">
      <c r="A10" s="154"/>
      <c r="B10" s="154"/>
      <c r="C10" s="18" t="str">
        <f>CONCATENATE("",VLOOKUP(A3,'Deelnemers rood'!C:E,2,FALSE)," &amp; ",VLOOKUP(A3,'Deelnemers rood'!C:E,3,FALSE))</f>
        <v>Richard Garot &amp; Pim Warringa</v>
      </c>
      <c r="D10" s="140"/>
      <c r="E10" s="18" t="str">
        <f>CONCATENATE("",VLOOKUP(A5,'Deelnemers rood'!C:E,2,FALSE)," &amp; ",VLOOKUP(A5,'Deelnemers rood'!C:E,3,FALSE))</f>
        <v>Mike Beker &amp; Marco Terpstra</v>
      </c>
      <c r="F10" s="18">
        <v>0</v>
      </c>
      <c r="G10" s="18">
        <v>0</v>
      </c>
      <c r="H10" s="14"/>
      <c r="I10" s="18">
        <v>0</v>
      </c>
      <c r="J10" s="18">
        <v>0</v>
      </c>
      <c r="K10" s="14"/>
      <c r="L10" s="18">
        <v>0</v>
      </c>
      <c r="M10" s="18">
        <v>0</v>
      </c>
      <c r="N10" s="14"/>
      <c r="O10" s="19">
        <f t="shared" si="0"/>
        <v>0</v>
      </c>
      <c r="P10" s="19">
        <f t="shared" si="1"/>
        <v>0</v>
      </c>
      <c r="Q10" s="138"/>
      <c r="R10" s="30"/>
      <c r="S10" s="153"/>
      <c r="T10" s="139"/>
      <c r="U10" s="30"/>
      <c r="V10" s="30"/>
      <c r="W10" s="139"/>
      <c r="X10" s="30"/>
      <c r="Y10" s="30"/>
      <c r="Z10" s="139"/>
      <c r="AA10" s="30"/>
      <c r="AB10" s="30"/>
      <c r="AC10" s="162" t="b">
        <f t="shared" si="2"/>
        <v>0</v>
      </c>
      <c r="AD10" s="162" t="b">
        <f t="shared" si="3"/>
        <v>0</v>
      </c>
      <c r="AE10" s="162" t="b">
        <f t="shared" si="4"/>
        <v>0</v>
      </c>
      <c r="AF10" s="162" t="b">
        <f t="shared" si="5"/>
        <v>0</v>
      </c>
      <c r="AG10" s="162" t="b">
        <f t="shared" si="6"/>
        <v>0</v>
      </c>
      <c r="AH10" s="162" t="b">
        <f t="shared" si="7"/>
        <v>0</v>
      </c>
    </row>
    <row r="11" spans="1:34" s="162" customFormat="1" ht="34.5" customHeight="1">
      <c r="A11" s="154"/>
      <c r="B11" s="154"/>
      <c r="C11" s="18" t="str">
        <f>CONCATENATE("",VLOOKUP(A3,'Deelnemers rood'!C:E,2,FALSE)," &amp; ",VLOOKUP(A3,'Deelnemers rood'!C:E,3,FALSE))</f>
        <v>Richard Garot &amp; Pim Warringa</v>
      </c>
      <c r="D11" s="140"/>
      <c r="E11" s="18" t="str">
        <f>CONCATENATE("",VLOOKUP(A6,'Deelnemers rood'!C:E,2,FALSE)," &amp; ",VLOOKUP(A6,'Deelnemers rood'!C:E,3,FALSE))</f>
        <v>Bart Rutjes &amp; Errol Bouwens</v>
      </c>
      <c r="F11" s="18">
        <v>0</v>
      </c>
      <c r="G11" s="18">
        <v>0</v>
      </c>
      <c r="H11" s="77"/>
      <c r="I11" s="18">
        <v>0</v>
      </c>
      <c r="J11" s="18">
        <v>0</v>
      </c>
      <c r="K11" s="77"/>
      <c r="L11" s="18">
        <v>0</v>
      </c>
      <c r="M11" s="18">
        <v>0</v>
      </c>
      <c r="N11" s="77"/>
      <c r="O11" s="19">
        <f t="shared" si="0"/>
        <v>0</v>
      </c>
      <c r="P11" s="19">
        <f t="shared" si="1"/>
        <v>0</v>
      </c>
      <c r="Q11" s="138"/>
      <c r="R11" s="30"/>
      <c r="S11" s="30"/>
      <c r="T11" s="139"/>
      <c r="U11" s="30"/>
      <c r="V11" s="30"/>
      <c r="W11" s="139"/>
      <c r="X11" s="30"/>
      <c r="Y11" s="30"/>
      <c r="Z11" s="139"/>
      <c r="AA11" s="30"/>
      <c r="AB11" s="30"/>
      <c r="AC11" s="162" t="b">
        <f t="shared" si="2"/>
        <v>0</v>
      </c>
      <c r="AD11" s="162" t="b">
        <f t="shared" si="3"/>
        <v>0</v>
      </c>
      <c r="AE11" s="162" t="b">
        <f t="shared" si="4"/>
        <v>0</v>
      </c>
      <c r="AF11" s="162" t="b">
        <f t="shared" si="5"/>
        <v>0</v>
      </c>
      <c r="AG11" s="162" t="b">
        <f t="shared" si="6"/>
        <v>0</v>
      </c>
      <c r="AH11" s="162" t="b">
        <f t="shared" si="7"/>
        <v>0</v>
      </c>
    </row>
    <row r="12" spans="1:34" s="162" customFormat="1" ht="34.5" customHeight="1">
      <c r="A12" s="154"/>
      <c r="B12" s="154"/>
      <c r="C12" s="18" t="str">
        <f>CONCATENATE("",VLOOKUP(A3,'Deelnemers rood'!C:E,2,FALSE)," &amp; ",VLOOKUP(A3,'Deelnemers rood'!C:E,3,FALSE))</f>
        <v>Richard Garot &amp; Pim Warringa</v>
      </c>
      <c r="D12" s="140"/>
      <c r="E12" s="18" t="str">
        <f>CONCATENATE("",VLOOKUP(A7,'Deelnemers rood'!C:E,2,FALSE)," &amp; ",VLOOKUP(A7,'Deelnemers rood'!C:E,3,FALSE))</f>
        <v>Mark Geboers &amp; Steven Koole</v>
      </c>
      <c r="F12" s="18">
        <v>0</v>
      </c>
      <c r="G12" s="18">
        <v>0</v>
      </c>
      <c r="H12" s="14"/>
      <c r="I12" s="18">
        <v>0</v>
      </c>
      <c r="J12" s="18">
        <v>0</v>
      </c>
      <c r="K12" s="14"/>
      <c r="L12" s="18">
        <v>0</v>
      </c>
      <c r="M12" s="18">
        <v>0</v>
      </c>
      <c r="N12" s="14"/>
      <c r="O12" s="19">
        <f t="shared" si="0"/>
        <v>0</v>
      </c>
      <c r="P12" s="19">
        <f t="shared" si="1"/>
        <v>0</v>
      </c>
      <c r="Q12" s="138"/>
      <c r="R12" s="30"/>
      <c r="S12" s="30"/>
      <c r="T12" s="139"/>
      <c r="U12" s="30"/>
      <c r="V12" s="30"/>
      <c r="W12" s="139"/>
      <c r="X12" s="30"/>
      <c r="Y12" s="30"/>
      <c r="Z12" s="139"/>
      <c r="AA12" s="30"/>
      <c r="AB12" s="30"/>
      <c r="AC12" s="162" t="b">
        <f t="shared" si="2"/>
        <v>0</v>
      </c>
      <c r="AD12" s="162" t="b">
        <f t="shared" si="3"/>
        <v>0</v>
      </c>
      <c r="AE12" s="162" t="b">
        <f t="shared" si="4"/>
        <v>0</v>
      </c>
      <c r="AF12" s="162" t="b">
        <f t="shared" si="5"/>
        <v>0</v>
      </c>
      <c r="AG12" s="162" t="b">
        <f t="shared" si="6"/>
        <v>0</v>
      </c>
      <c r="AH12" s="162" t="b">
        <f t="shared" si="7"/>
        <v>0</v>
      </c>
    </row>
    <row r="13" spans="1:34" s="162" customFormat="1" ht="34.5" customHeight="1">
      <c r="A13" s="154"/>
      <c r="B13" s="154"/>
      <c r="C13" s="18" t="str">
        <f>CONCATENATE("",VLOOKUP(A3,'Deelnemers rood'!C:E,2,FALSE)," &amp; ",VLOOKUP(A3,'Deelnemers rood'!C:E,3,FALSE))</f>
        <v>Richard Garot &amp; Pim Warringa</v>
      </c>
      <c r="D13" s="216"/>
      <c r="E13" s="18" t="str">
        <f>CONCATENATE("",VLOOKUP(A8,'Deelnemers rood'!C:E,2,FALSE)," &amp; ",VLOOKUP(A8,'Deelnemers rood'!C:E,3,FALSE))</f>
        <v>Thijs Manders &amp; Paul Hermse</v>
      </c>
      <c r="F13" s="18">
        <v>0</v>
      </c>
      <c r="G13" s="18">
        <v>0</v>
      </c>
      <c r="H13" s="14"/>
      <c r="I13" s="18">
        <v>0</v>
      </c>
      <c r="J13" s="18">
        <v>0</v>
      </c>
      <c r="K13" s="14"/>
      <c r="L13" s="18">
        <v>0</v>
      </c>
      <c r="M13" s="18">
        <v>0</v>
      </c>
      <c r="N13" s="14"/>
      <c r="O13" s="19">
        <f t="shared" si="0"/>
        <v>0</v>
      </c>
      <c r="P13" s="19">
        <f t="shared" si="1"/>
        <v>0</v>
      </c>
      <c r="Q13" s="163"/>
      <c r="R13" s="30"/>
      <c r="U13" s="30"/>
      <c r="X13" s="30"/>
      <c r="AA13" s="30"/>
      <c r="AC13" s="162" t="b">
        <f t="shared" si="2"/>
        <v>0</v>
      </c>
      <c r="AD13" s="162" t="b">
        <f t="shared" si="3"/>
        <v>0</v>
      </c>
      <c r="AE13" s="162" t="b">
        <f t="shared" si="4"/>
        <v>0</v>
      </c>
      <c r="AF13" s="162" t="b">
        <f t="shared" si="5"/>
        <v>0</v>
      </c>
      <c r="AG13" s="162" t="b">
        <f t="shared" si="6"/>
        <v>0</v>
      </c>
      <c r="AH13" s="162" t="b">
        <f t="shared" si="7"/>
        <v>0</v>
      </c>
    </row>
    <row r="14" spans="1:34" s="162" customFormat="1" ht="34.5" customHeight="1">
      <c r="A14" s="154"/>
      <c r="B14" s="154"/>
      <c r="C14" s="18" t="str">
        <f>CONCATENATE("",VLOOKUP(A3,'Deelnemers rood'!C:E,2,FALSE)," &amp; ",VLOOKUP(A3,'Deelnemers rood'!C:E,3,FALSE))</f>
        <v>Richard Garot &amp; Pim Warringa</v>
      </c>
      <c r="D14" s="140"/>
      <c r="E14" s="18" t="str">
        <f>CONCATENATE("",VLOOKUP(A9,'Deelnemers rood'!C:E,2,FALSE)," &amp; ",VLOOKUP(A9,'Deelnemers rood'!C:E,3,FALSE))</f>
        <v>Myrna Kusters &amp; Renske v haren</v>
      </c>
      <c r="F14" s="18">
        <v>0</v>
      </c>
      <c r="G14" s="18">
        <v>0</v>
      </c>
      <c r="H14" s="77"/>
      <c r="I14" s="18">
        <v>0</v>
      </c>
      <c r="J14" s="18">
        <v>0</v>
      </c>
      <c r="K14" s="77"/>
      <c r="L14" s="18">
        <v>0</v>
      </c>
      <c r="M14" s="18">
        <v>0</v>
      </c>
      <c r="N14" s="77"/>
      <c r="O14" s="19">
        <f t="shared" si="0"/>
        <v>0</v>
      </c>
      <c r="P14" s="19">
        <f t="shared" si="1"/>
        <v>0</v>
      </c>
      <c r="Q14" s="138"/>
      <c r="R14" s="30"/>
      <c r="S14" s="30"/>
      <c r="T14" s="139"/>
      <c r="U14" s="30"/>
      <c r="V14" s="30"/>
      <c r="W14" s="139"/>
      <c r="X14" s="30"/>
      <c r="Y14" s="30"/>
      <c r="Z14" s="139"/>
      <c r="AA14" s="30"/>
      <c r="AB14" s="30"/>
      <c r="AC14" s="162" t="b">
        <f t="shared" si="2"/>
        <v>0</v>
      </c>
      <c r="AD14" s="162" t="b">
        <f t="shared" si="3"/>
        <v>0</v>
      </c>
      <c r="AE14" s="162" t="b">
        <f t="shared" si="4"/>
        <v>0</v>
      </c>
      <c r="AF14" s="162" t="b">
        <f t="shared" si="5"/>
        <v>0</v>
      </c>
      <c r="AG14" s="162" t="b">
        <f t="shared" si="6"/>
        <v>0</v>
      </c>
      <c r="AH14" s="162" t="b">
        <f t="shared" si="7"/>
        <v>0</v>
      </c>
    </row>
    <row r="15" spans="1:34" s="162" customFormat="1" ht="34.5" customHeight="1">
      <c r="A15" s="154"/>
      <c r="C15" s="18" t="str">
        <f>CONCATENATE("",VLOOKUP(A4,'Deelnemers rood'!C:E,2,FALSE)," &amp; ",VLOOKUP(A4,'Deelnemers rood'!C:E,3,FALSE))</f>
        <v>Anton Terpstra &amp; Frank Peters</v>
      </c>
      <c r="D15" s="140"/>
      <c r="E15" s="18" t="str">
        <f>CONCATENATE("",VLOOKUP(A5,'Deelnemers rood'!C:E,2,FALSE)," &amp; ",VLOOKUP(A5,'Deelnemers rood'!C:E,3,FALSE))</f>
        <v>Mike Beker &amp; Marco Terpstra</v>
      </c>
      <c r="F15" s="18">
        <v>0</v>
      </c>
      <c r="G15" s="18">
        <v>0</v>
      </c>
      <c r="H15" s="77"/>
      <c r="I15" s="18">
        <v>0</v>
      </c>
      <c r="J15" s="18">
        <v>0</v>
      </c>
      <c r="K15" s="77"/>
      <c r="L15" s="18">
        <v>0</v>
      </c>
      <c r="M15" s="18">
        <v>0</v>
      </c>
      <c r="N15" s="77"/>
      <c r="O15" s="19">
        <v>0</v>
      </c>
      <c r="P15" s="19">
        <v>0</v>
      </c>
      <c r="AC15" s="162" t="b">
        <f aca="true" t="shared" si="8" ref="AC15:AC24">IF(F15="","",IF(F15&gt;G15,1,IF(F15&lt;G15,0)))</f>
        <v>0</v>
      </c>
      <c r="AD15" s="162" t="b">
        <f aca="true" t="shared" si="9" ref="AD15:AD20">IF(G15="","",IF(G15&gt;F15,1,IF(G15&lt;F15,0)))</f>
        <v>0</v>
      </c>
      <c r="AE15" s="162" t="b">
        <f aca="true" t="shared" si="10" ref="AE15:AE20">IF(I15="","",IF(I15&gt;J15,1,IF(I15&lt;J15,0)))</f>
        <v>0</v>
      </c>
      <c r="AF15" s="162" t="b">
        <f aca="true" t="shared" si="11" ref="AF15:AF20">IF(J15="","",IF(J15&gt;I15,1,IF(J15&lt;I15,0)))</f>
        <v>0</v>
      </c>
      <c r="AG15" s="162" t="b">
        <f aca="true" t="shared" si="12" ref="AG15:AG20">IF(L15="","",IF(L15&gt;M15,1,IF(L15&lt;M15,0)))</f>
        <v>0</v>
      </c>
      <c r="AH15" s="162" t="b">
        <f aca="true" t="shared" si="13" ref="AH15:AH20">IF(M15="","",IF(M15&gt;L15,1,IF(M15&lt;L15,0)))</f>
        <v>0</v>
      </c>
    </row>
    <row r="16" spans="1:34" s="162" customFormat="1" ht="34.5" customHeight="1">
      <c r="A16" s="154"/>
      <c r="C16" s="18" t="str">
        <f>CONCATENATE("",VLOOKUP(A4,'Deelnemers rood'!C:E,2,FALSE)," &amp; ",VLOOKUP(A4,'Deelnemers rood'!C:E,3,FALSE))</f>
        <v>Anton Terpstra &amp; Frank Peters</v>
      </c>
      <c r="D16" s="216"/>
      <c r="E16" s="18" t="str">
        <f>CONCATENATE("",VLOOKUP(A6,'Deelnemers rood'!C:E,2,FALSE)," &amp; ",VLOOKUP(A6,'Deelnemers rood'!C:E,3,FALSE))</f>
        <v>Bart Rutjes &amp; Errol Bouwens</v>
      </c>
      <c r="F16" s="18">
        <v>0</v>
      </c>
      <c r="G16" s="18">
        <v>0</v>
      </c>
      <c r="H16" s="14"/>
      <c r="I16" s="18">
        <v>0</v>
      </c>
      <c r="J16" s="18">
        <v>0</v>
      </c>
      <c r="K16" s="14"/>
      <c r="L16" s="18">
        <v>0</v>
      </c>
      <c r="M16" s="18">
        <v>0</v>
      </c>
      <c r="N16" s="14"/>
      <c r="O16" s="19">
        <v>0</v>
      </c>
      <c r="P16" s="19">
        <v>0</v>
      </c>
      <c r="AC16" s="162" t="b">
        <f t="shared" si="8"/>
        <v>0</v>
      </c>
      <c r="AD16" s="162" t="b">
        <f t="shared" si="9"/>
        <v>0</v>
      </c>
      <c r="AE16" s="162" t="b">
        <f t="shared" si="10"/>
        <v>0</v>
      </c>
      <c r="AF16" s="162" t="b">
        <f t="shared" si="11"/>
        <v>0</v>
      </c>
      <c r="AG16" s="162" t="b">
        <f t="shared" si="12"/>
        <v>0</v>
      </c>
      <c r="AH16" s="162" t="b">
        <f t="shared" si="13"/>
        <v>0</v>
      </c>
    </row>
    <row r="17" spans="1:34" s="162" customFormat="1" ht="34.5" customHeight="1">
      <c r="A17" s="154"/>
      <c r="C17" s="18" t="str">
        <f>CONCATENATE("",VLOOKUP(A4,'Deelnemers rood'!C:E,2,FALSE)," &amp; ",VLOOKUP(A4,'Deelnemers rood'!C:E,3,FALSE))</f>
        <v>Anton Terpstra &amp; Frank Peters</v>
      </c>
      <c r="D17" s="140"/>
      <c r="E17" s="18" t="str">
        <f>CONCATENATE("",VLOOKUP(A7,'Deelnemers rood'!C:E,2,FALSE)," &amp; ",VLOOKUP(A7,'Deelnemers rood'!C:E,3,FALSE))</f>
        <v>Mark Geboers &amp; Steven Koole</v>
      </c>
      <c r="F17" s="18">
        <v>0</v>
      </c>
      <c r="G17" s="18">
        <v>0</v>
      </c>
      <c r="H17" s="14"/>
      <c r="I17" s="18">
        <v>0</v>
      </c>
      <c r="J17" s="18">
        <v>0</v>
      </c>
      <c r="K17" s="14"/>
      <c r="L17" s="18">
        <v>0</v>
      </c>
      <c r="M17" s="18">
        <v>0</v>
      </c>
      <c r="N17" s="14"/>
      <c r="O17" s="19">
        <f aca="true" t="shared" si="14" ref="O17:O24">AC15+AE15+AG15</f>
        <v>0</v>
      </c>
      <c r="P17" s="19">
        <f aca="true" t="shared" si="15" ref="P17:P24">AD15+AF15+AH15</f>
        <v>0</v>
      </c>
      <c r="AC17" s="162" t="b">
        <f t="shared" si="8"/>
        <v>0</v>
      </c>
      <c r="AD17" s="162" t="b">
        <f t="shared" si="9"/>
        <v>0</v>
      </c>
      <c r="AE17" s="162" t="b">
        <f t="shared" si="10"/>
        <v>0</v>
      </c>
      <c r="AF17" s="162" t="b">
        <f t="shared" si="11"/>
        <v>0</v>
      </c>
      <c r="AG17" s="162" t="b">
        <f t="shared" si="12"/>
        <v>0</v>
      </c>
      <c r="AH17" s="162" t="b">
        <f t="shared" si="13"/>
        <v>0</v>
      </c>
    </row>
    <row r="18" spans="1:34" s="162" customFormat="1" ht="33" customHeight="1">
      <c r="A18" s="154"/>
      <c r="C18" s="18" t="str">
        <f>CONCATENATE("",VLOOKUP(A4,'Deelnemers rood'!C:E,2,FALSE)," &amp; ",VLOOKUP(A4,'Deelnemers rood'!C:E,3,FALSE))</f>
        <v>Anton Terpstra &amp; Frank Peters</v>
      </c>
      <c r="D18" s="140"/>
      <c r="E18" s="18" t="str">
        <f>CONCATENATE("",VLOOKUP(A8,'Deelnemers rood'!C:E,2,FALSE)," &amp; ",VLOOKUP(A8,'Deelnemers rood'!C:E,3,FALSE))</f>
        <v>Thijs Manders &amp; Paul Hermse</v>
      </c>
      <c r="F18" s="18">
        <v>0</v>
      </c>
      <c r="G18" s="18">
        <v>0</v>
      </c>
      <c r="H18" s="77"/>
      <c r="I18" s="18">
        <v>0</v>
      </c>
      <c r="J18" s="18">
        <v>0</v>
      </c>
      <c r="K18" s="77"/>
      <c r="L18" s="18">
        <v>0</v>
      </c>
      <c r="M18" s="18">
        <v>0</v>
      </c>
      <c r="N18" s="77"/>
      <c r="O18" s="19">
        <f t="shared" si="14"/>
        <v>0</v>
      </c>
      <c r="P18" s="19">
        <f t="shared" si="15"/>
        <v>0</v>
      </c>
      <c r="AC18" s="162" t="b">
        <f t="shared" si="8"/>
        <v>0</v>
      </c>
      <c r="AD18" s="162" t="b">
        <f t="shared" si="9"/>
        <v>0</v>
      </c>
      <c r="AE18" s="162" t="b">
        <f t="shared" si="10"/>
        <v>0</v>
      </c>
      <c r="AF18" s="162" t="b">
        <f t="shared" si="11"/>
        <v>0</v>
      </c>
      <c r="AG18" s="162" t="b">
        <f t="shared" si="12"/>
        <v>0</v>
      </c>
      <c r="AH18" s="162" t="b">
        <f t="shared" si="13"/>
        <v>0</v>
      </c>
    </row>
    <row r="19" spans="1:34" s="162" customFormat="1" ht="33" customHeight="1">
      <c r="A19" s="154"/>
      <c r="C19" s="18" t="str">
        <f>CONCATENATE("",VLOOKUP(A4,'Deelnemers rood'!C:E,2,FALSE)," &amp; ",VLOOKUP(A4,'Deelnemers rood'!C:E,3,FALSE))</f>
        <v>Anton Terpstra &amp; Frank Peters</v>
      </c>
      <c r="D19" s="216"/>
      <c r="E19" s="18" t="str">
        <f>CONCATENATE("",VLOOKUP(A9,'Deelnemers rood'!C:E,2,FALSE)," &amp; ",VLOOKUP(A9,'Deelnemers rood'!C:E,3,FALSE))</f>
        <v>Myrna Kusters &amp; Renske v haren</v>
      </c>
      <c r="F19" s="18">
        <v>0</v>
      </c>
      <c r="G19" s="18">
        <v>0</v>
      </c>
      <c r="H19" s="77"/>
      <c r="I19" s="18">
        <v>0</v>
      </c>
      <c r="J19" s="18">
        <v>0</v>
      </c>
      <c r="K19" s="77"/>
      <c r="L19" s="18">
        <v>0</v>
      </c>
      <c r="M19" s="18">
        <v>0</v>
      </c>
      <c r="N19" s="77"/>
      <c r="O19" s="19">
        <f t="shared" si="14"/>
        <v>0</v>
      </c>
      <c r="P19" s="19">
        <f t="shared" si="15"/>
        <v>0</v>
      </c>
      <c r="S19" s="106"/>
      <c r="AC19" s="162" t="b">
        <f t="shared" si="8"/>
        <v>0</v>
      </c>
      <c r="AD19" s="162" t="b">
        <f t="shared" si="9"/>
        <v>0</v>
      </c>
      <c r="AE19" s="162" t="b">
        <f t="shared" si="10"/>
        <v>0</v>
      </c>
      <c r="AF19" s="162" t="b">
        <f t="shared" si="11"/>
        <v>0</v>
      </c>
      <c r="AG19" s="162" t="b">
        <f t="shared" si="12"/>
        <v>0</v>
      </c>
      <c r="AH19" s="162" t="b">
        <f t="shared" si="13"/>
        <v>0</v>
      </c>
    </row>
    <row r="20" spans="1:34" s="162" customFormat="1" ht="33" customHeight="1">
      <c r="A20" s="154"/>
      <c r="C20" s="18" t="str">
        <f>CONCATENATE("",VLOOKUP(A5,'Deelnemers rood'!C:E,2,FALSE)," &amp; ",VLOOKUP(A5,'Deelnemers rood'!C:E,3,FALSE))</f>
        <v>Mike Beker &amp; Marco Terpstra</v>
      </c>
      <c r="D20" s="140"/>
      <c r="E20" s="18" t="str">
        <f>CONCATENATE("",VLOOKUP(A6,'Deelnemers rood'!C:E,2,FALSE)," &amp; ",VLOOKUP(A6,'Deelnemers rood'!C:E,3,FALSE))</f>
        <v>Bart Rutjes &amp; Errol Bouwens</v>
      </c>
      <c r="F20" s="18">
        <v>0</v>
      </c>
      <c r="G20" s="18">
        <v>0</v>
      </c>
      <c r="H20" s="77"/>
      <c r="I20" s="18">
        <v>0</v>
      </c>
      <c r="J20" s="18">
        <v>0</v>
      </c>
      <c r="K20" s="77"/>
      <c r="L20" s="18">
        <v>0</v>
      </c>
      <c r="M20" s="18">
        <v>0</v>
      </c>
      <c r="N20" s="77"/>
      <c r="O20" s="19">
        <f t="shared" si="14"/>
        <v>0</v>
      </c>
      <c r="P20" s="19">
        <f t="shared" si="15"/>
        <v>0</v>
      </c>
      <c r="S20" s="153"/>
      <c r="AC20" s="162" t="b">
        <f t="shared" si="8"/>
        <v>0</v>
      </c>
      <c r="AD20" s="162" t="b">
        <f t="shared" si="9"/>
        <v>0</v>
      </c>
      <c r="AE20" s="162" t="b">
        <f t="shared" si="10"/>
        <v>0</v>
      </c>
      <c r="AF20" s="162" t="b">
        <f t="shared" si="11"/>
        <v>0</v>
      </c>
      <c r="AG20" s="162" t="b">
        <f t="shared" si="12"/>
        <v>0</v>
      </c>
      <c r="AH20" s="162" t="b">
        <f t="shared" si="13"/>
        <v>0</v>
      </c>
    </row>
    <row r="21" spans="1:34" s="162" customFormat="1" ht="33" customHeight="1">
      <c r="A21" s="154"/>
      <c r="C21" s="18" t="str">
        <f>CONCATENATE("",VLOOKUP(A5,'Deelnemers rood'!C:E,2,FALSE)," &amp; ",VLOOKUP(A5,'Deelnemers rood'!C:E,3,FALSE))</f>
        <v>Mike Beker &amp; Marco Terpstra</v>
      </c>
      <c r="D21" s="216"/>
      <c r="E21" s="18" t="str">
        <f>CONCATENATE("",VLOOKUP(A7,'Deelnemers rood'!C:E,2,FALSE)," &amp; ",VLOOKUP(A7,'Deelnemers rood'!C:E,3,FALSE))</f>
        <v>Mark Geboers &amp; Steven Koole</v>
      </c>
      <c r="F21" s="18">
        <v>0</v>
      </c>
      <c r="G21" s="18">
        <v>0</v>
      </c>
      <c r="H21" s="14"/>
      <c r="I21" s="18">
        <v>0</v>
      </c>
      <c r="J21" s="18">
        <v>0</v>
      </c>
      <c r="K21" s="14"/>
      <c r="L21" s="18">
        <v>0</v>
      </c>
      <c r="M21" s="18">
        <v>0</v>
      </c>
      <c r="N21" s="14"/>
      <c r="O21" s="19">
        <f t="shared" si="14"/>
        <v>0</v>
      </c>
      <c r="P21" s="19">
        <f t="shared" si="15"/>
        <v>0</v>
      </c>
      <c r="S21" s="153"/>
      <c r="AC21" s="162" t="b">
        <f t="shared" si="8"/>
        <v>0</v>
      </c>
      <c r="AD21" s="162" t="b">
        <f>IF(G21="","",IF(G21&gt;F21,1,IF(G21&lt;F21,0)))</f>
        <v>0</v>
      </c>
      <c r="AE21" s="162" t="b">
        <f>IF(I21="","",IF(I21&gt;J21,1,IF(I21&lt;J21,0)))</f>
        <v>0</v>
      </c>
      <c r="AF21" s="162" t="b">
        <f>IF(J21="","",IF(J21&gt;I21,1,IF(J21&lt;I21,0)))</f>
        <v>0</v>
      </c>
      <c r="AG21" s="162" t="b">
        <f>IF(L21="","",IF(L21&gt;M21,1,IF(L21&lt;M21,0)))</f>
        <v>0</v>
      </c>
      <c r="AH21" s="162" t="b">
        <f>IF(M21="","",IF(M21&gt;L21,1,IF(M21&lt;L21,0)))</f>
        <v>0</v>
      </c>
    </row>
    <row r="22" spans="1:34" s="162" customFormat="1" ht="33" customHeight="1">
      <c r="A22" s="154"/>
      <c r="C22" s="18" t="str">
        <f>CONCATENATE("",VLOOKUP(A5,'Deelnemers rood'!C:E,2,FALSE)," &amp; ",VLOOKUP(A5,'Deelnemers rood'!C:E,3,FALSE))</f>
        <v>Mike Beker &amp; Marco Terpstra</v>
      </c>
      <c r="D22" s="140"/>
      <c r="E22" s="18" t="str">
        <f>CONCATENATE("",VLOOKUP(A8,'Deelnemers rood'!C:E,2,FALSE)," &amp; ",VLOOKUP(A8,'Deelnemers rood'!C:E,3,FALSE))</f>
        <v>Thijs Manders &amp; Paul Hermse</v>
      </c>
      <c r="F22" s="18">
        <v>0</v>
      </c>
      <c r="G22" s="18">
        <v>0</v>
      </c>
      <c r="H22" s="14"/>
      <c r="I22" s="18">
        <v>0</v>
      </c>
      <c r="J22" s="18">
        <v>0</v>
      </c>
      <c r="K22" s="14"/>
      <c r="L22" s="18">
        <v>0</v>
      </c>
      <c r="M22" s="18">
        <v>0</v>
      </c>
      <c r="N22" s="14"/>
      <c r="O22" s="19">
        <f t="shared" si="14"/>
        <v>0</v>
      </c>
      <c r="P22" s="19">
        <f t="shared" si="15"/>
        <v>0</v>
      </c>
      <c r="S22" s="153"/>
      <c r="AC22" s="162" t="b">
        <f t="shared" si="8"/>
        <v>0</v>
      </c>
      <c r="AD22" s="162" t="b">
        <f>IF(G22="","",IF(G22&gt;F22,1,IF(G22&lt;F22,0)))</f>
        <v>0</v>
      </c>
      <c r="AE22" s="162" t="b">
        <f>IF(I22="","",IF(I22&gt;J22,1,IF(I22&lt;J22,0)))</f>
        <v>0</v>
      </c>
      <c r="AF22" s="162" t="b">
        <f>IF(J22="","",IF(J22&gt;I22,1,IF(J22&lt;I22,0)))</f>
        <v>0</v>
      </c>
      <c r="AG22" s="162" t="b">
        <f>IF(L22="","",IF(L22&gt;M22,1,IF(L22&lt;M22,0)))</f>
        <v>0</v>
      </c>
      <c r="AH22" s="162" t="b">
        <f>IF(M22="","",IF(M22&gt;L22,1,IF(M22&lt;L22,0)))</f>
        <v>0</v>
      </c>
    </row>
    <row r="23" spans="1:34" s="162" customFormat="1" ht="33" customHeight="1">
      <c r="A23" s="154"/>
      <c r="C23" s="18" t="str">
        <f>CONCATENATE("",VLOOKUP(A5,'Deelnemers rood'!C:E,2,FALSE)," &amp; ",VLOOKUP(A5,'Deelnemers rood'!C:E,3,FALSE))</f>
        <v>Mike Beker &amp; Marco Terpstra</v>
      </c>
      <c r="D23" s="140"/>
      <c r="E23" s="18" t="str">
        <f>CONCATENATE("",VLOOKUP(A9,'Deelnemers rood'!C:E,2,FALSE)," &amp; ",VLOOKUP(A9,'Deelnemers rood'!C:E,3,FALSE))</f>
        <v>Myrna Kusters &amp; Renske v haren</v>
      </c>
      <c r="F23" s="18">
        <v>0</v>
      </c>
      <c r="G23" s="18">
        <v>0</v>
      </c>
      <c r="H23" s="77"/>
      <c r="I23" s="18">
        <v>0</v>
      </c>
      <c r="J23" s="18">
        <v>0</v>
      </c>
      <c r="K23" s="77"/>
      <c r="L23" s="18">
        <v>0</v>
      </c>
      <c r="M23" s="18">
        <v>0</v>
      </c>
      <c r="N23" s="77"/>
      <c r="O23" s="19">
        <f t="shared" si="14"/>
        <v>0</v>
      </c>
      <c r="P23" s="19">
        <f t="shared" si="15"/>
        <v>0</v>
      </c>
      <c r="S23" s="153"/>
      <c r="AC23" s="162" t="b">
        <f t="shared" si="8"/>
        <v>0</v>
      </c>
      <c r="AD23" s="162" t="b">
        <f>IF(G23="","",IF(G23&gt;F23,1,IF(G23&lt;F23,0)))</f>
        <v>0</v>
      </c>
      <c r="AE23" s="162" t="b">
        <f>IF(I23="","",IF(I23&gt;J23,1,IF(I23&lt;J23,0)))</f>
        <v>0</v>
      </c>
      <c r="AF23" s="162" t="b">
        <f>IF(J23="","",IF(J23&gt;I23,1,IF(J23&lt;I23,0)))</f>
        <v>0</v>
      </c>
      <c r="AG23" s="162" t="b">
        <f>IF(L23="","",IF(L23&gt;M23,1,IF(L23&lt;M23,0)))</f>
        <v>0</v>
      </c>
      <c r="AH23" s="162" t="b">
        <f>IF(M23="","",IF(M23&gt;L23,1,IF(M23&lt;L23,0)))</f>
        <v>0</v>
      </c>
    </row>
    <row r="24" spans="1:34" s="162" customFormat="1" ht="33" customHeight="1">
      <c r="A24" s="154"/>
      <c r="C24" s="18" t="str">
        <f>CONCATENATE("",VLOOKUP(A6,'Deelnemers rood'!C:E,2,FALSE)," &amp; ",VLOOKUP(A6,'Deelnemers rood'!C:E,3,FALSE))</f>
        <v>Bart Rutjes &amp; Errol Bouwens</v>
      </c>
      <c r="D24" s="216"/>
      <c r="E24" s="18" t="str">
        <f>CONCATENATE("",VLOOKUP(A7,'Deelnemers rood'!C:E,2,FALSE)," &amp; ",VLOOKUP(A7,'Deelnemers rood'!C:E,3,FALSE))</f>
        <v>Mark Geboers &amp; Steven Koole</v>
      </c>
      <c r="F24" s="18">
        <v>0</v>
      </c>
      <c r="G24" s="18">
        <v>0</v>
      </c>
      <c r="H24" s="77"/>
      <c r="I24" s="18">
        <v>0</v>
      </c>
      <c r="J24" s="18">
        <v>0</v>
      </c>
      <c r="K24" s="77"/>
      <c r="L24" s="18">
        <v>0</v>
      </c>
      <c r="M24" s="18">
        <v>0</v>
      </c>
      <c r="N24" s="77"/>
      <c r="O24" s="19">
        <f t="shared" si="14"/>
        <v>0</v>
      </c>
      <c r="P24" s="19">
        <f t="shared" si="15"/>
        <v>0</v>
      </c>
      <c r="S24" s="157"/>
      <c r="AC24" s="162" t="b">
        <f t="shared" si="8"/>
        <v>0</v>
      </c>
      <c r="AD24" s="162" t="b">
        <f>IF(G24="","",IF(G24&gt;F24,1,IF(G24&lt;F24,0)))</f>
        <v>0</v>
      </c>
      <c r="AE24" s="162" t="b">
        <f>IF(I24="","",IF(I24&gt;J24,1,IF(I24&lt;J24,0)))</f>
        <v>0</v>
      </c>
      <c r="AF24" s="162" t="b">
        <f>IF(J24="","",IF(J24&gt;I24,1,IF(J24&lt;I24,0)))</f>
        <v>0</v>
      </c>
      <c r="AG24" s="162" t="b">
        <f>IF(L24="","",IF(L24&gt;M24,1,IF(L24&lt;M24,0)))</f>
        <v>0</v>
      </c>
      <c r="AH24" s="162" t="b">
        <f>IF(M24="","",IF(M24&gt;L24,1,IF(M24&lt;L24,0)))</f>
        <v>0</v>
      </c>
    </row>
    <row r="25" spans="1:34" s="162" customFormat="1" ht="33" customHeight="1">
      <c r="A25" s="154"/>
      <c r="C25" s="18" t="str">
        <f>CONCATENATE("",VLOOKUP(A6,'Deelnemers rood'!C:E,2,FALSE)," &amp; ",VLOOKUP(A6,'Deelnemers rood'!C:E,3,FALSE))</f>
        <v>Bart Rutjes &amp; Errol Bouwens</v>
      </c>
      <c r="D25" s="216"/>
      <c r="E25" s="18" t="str">
        <f>CONCATENATE("",VLOOKUP(A8,'Deelnemers rood'!C:E,2,FALSE)," &amp; ",VLOOKUP(A8,'Deelnemers rood'!C:E,3,FALSE))</f>
        <v>Thijs Manders &amp; Paul Hermse</v>
      </c>
      <c r="F25" s="18">
        <v>0</v>
      </c>
      <c r="G25" s="18">
        <v>0</v>
      </c>
      <c r="H25" s="77"/>
      <c r="I25" s="18">
        <v>0</v>
      </c>
      <c r="J25" s="18">
        <v>0</v>
      </c>
      <c r="K25" s="77"/>
      <c r="L25" s="18">
        <v>0</v>
      </c>
      <c r="M25" s="18">
        <v>0</v>
      </c>
      <c r="N25" s="77"/>
      <c r="O25" s="19">
        <f aca="true" t="shared" si="16" ref="O25:P30">AC23+AE23+AG23</f>
        <v>0</v>
      </c>
      <c r="P25" s="19">
        <f t="shared" si="16"/>
        <v>0</v>
      </c>
      <c r="S25" s="153"/>
      <c r="AC25" s="162" t="b">
        <f aca="true" t="shared" si="17" ref="AC25:AC30">IF(F25="","",IF(F25&gt;G25,1,IF(F25&lt;G25,0)))</f>
        <v>0</v>
      </c>
      <c r="AD25" s="162" t="b">
        <f aca="true" t="shared" si="18" ref="AD25:AD30">IF(G25="","",IF(G25&gt;F25,1,IF(G25&lt;F25,0)))</f>
        <v>0</v>
      </c>
      <c r="AE25" s="162" t="b">
        <f aca="true" t="shared" si="19" ref="AE25:AE30">IF(I25="","",IF(I25&gt;J25,1,IF(I25&lt;J25,0)))</f>
        <v>0</v>
      </c>
      <c r="AF25" s="162" t="b">
        <f aca="true" t="shared" si="20" ref="AF25:AF30">IF(J25="","",IF(J25&gt;I25,1,IF(J25&lt;I25,0)))</f>
        <v>0</v>
      </c>
      <c r="AG25" s="162" t="b">
        <f aca="true" t="shared" si="21" ref="AG25:AG30">IF(L25="","",IF(L25&gt;M25,1,IF(L25&lt;M25,0)))</f>
        <v>0</v>
      </c>
      <c r="AH25" s="162" t="b">
        <f aca="true" t="shared" si="22" ref="AH25:AH30">IF(M25="","",IF(M25&gt;L25,1,IF(M25&lt;L25,0)))</f>
        <v>0</v>
      </c>
    </row>
    <row r="26" spans="1:34" s="162" customFormat="1" ht="33" customHeight="1">
      <c r="A26" s="154"/>
      <c r="C26" s="18" t="str">
        <f>CONCATENATE("",VLOOKUP(A6,'Deelnemers rood'!C:E,2,FALSE)," &amp; ",VLOOKUP(A6,'Deelnemers rood'!C:E,3,FALSE))</f>
        <v>Bart Rutjes &amp; Errol Bouwens</v>
      </c>
      <c r="D26" s="216"/>
      <c r="E26" s="18" t="str">
        <f>CONCATENATE("",VLOOKUP(A9,'Deelnemers rood'!C:E,2,FALSE)," &amp; ",VLOOKUP(A9,'Deelnemers rood'!C:E,3,FALSE))</f>
        <v>Myrna Kusters &amp; Renske v haren</v>
      </c>
      <c r="F26" s="18">
        <v>0</v>
      </c>
      <c r="G26" s="18">
        <v>0</v>
      </c>
      <c r="H26" s="77"/>
      <c r="I26" s="18">
        <v>0</v>
      </c>
      <c r="J26" s="18">
        <v>0</v>
      </c>
      <c r="K26" s="77"/>
      <c r="L26" s="18">
        <v>0</v>
      </c>
      <c r="M26" s="18">
        <v>0</v>
      </c>
      <c r="N26" s="77"/>
      <c r="O26" s="19">
        <f t="shared" si="16"/>
        <v>0</v>
      </c>
      <c r="P26" s="19">
        <f t="shared" si="16"/>
        <v>0</v>
      </c>
      <c r="S26" s="153"/>
      <c r="AC26" s="162" t="b">
        <f t="shared" si="17"/>
        <v>0</v>
      </c>
      <c r="AD26" s="162" t="b">
        <f t="shared" si="18"/>
        <v>0</v>
      </c>
      <c r="AE26" s="162" t="b">
        <f t="shared" si="19"/>
        <v>0</v>
      </c>
      <c r="AF26" s="162" t="b">
        <f t="shared" si="20"/>
        <v>0</v>
      </c>
      <c r="AG26" s="162" t="b">
        <f t="shared" si="21"/>
        <v>0</v>
      </c>
      <c r="AH26" s="162" t="b">
        <f t="shared" si="22"/>
        <v>0</v>
      </c>
    </row>
    <row r="27" spans="1:34" s="162" customFormat="1" ht="33" customHeight="1">
      <c r="A27" s="154"/>
      <c r="C27" s="18" t="str">
        <f>CONCATENATE("",VLOOKUP(A7,'Deelnemers rood'!C:E,2,FALSE)," &amp; ",VLOOKUP(A7,'Deelnemers rood'!C:E,3,FALSE))</f>
        <v>Mark Geboers &amp; Steven Koole</v>
      </c>
      <c r="D27" s="216"/>
      <c r="E27" s="18" t="str">
        <f>CONCATENATE("",VLOOKUP(A8,'Deelnemers rood'!C:E,2,FALSE)," &amp; ",VLOOKUP(A8,'Deelnemers rood'!C:E,3,FALSE))</f>
        <v>Thijs Manders &amp; Paul Hermse</v>
      </c>
      <c r="F27" s="18">
        <v>0</v>
      </c>
      <c r="G27" s="18">
        <v>0</v>
      </c>
      <c r="H27" s="77"/>
      <c r="I27" s="18">
        <v>0</v>
      </c>
      <c r="J27" s="18">
        <v>0</v>
      </c>
      <c r="K27" s="77"/>
      <c r="L27" s="18">
        <v>0</v>
      </c>
      <c r="M27" s="18">
        <v>0</v>
      </c>
      <c r="N27" s="77"/>
      <c r="O27" s="19">
        <f t="shared" si="16"/>
        <v>0</v>
      </c>
      <c r="P27" s="19">
        <f t="shared" si="16"/>
        <v>0</v>
      </c>
      <c r="S27" s="157"/>
      <c r="AC27" s="162" t="b">
        <f t="shared" si="17"/>
        <v>0</v>
      </c>
      <c r="AD27" s="162" t="b">
        <f t="shared" si="18"/>
        <v>0</v>
      </c>
      <c r="AE27" s="162" t="b">
        <f t="shared" si="19"/>
        <v>0</v>
      </c>
      <c r="AF27" s="162" t="b">
        <f t="shared" si="20"/>
        <v>0</v>
      </c>
      <c r="AG27" s="162" t="b">
        <f t="shared" si="21"/>
        <v>0</v>
      </c>
      <c r="AH27" s="162" t="b">
        <f t="shared" si="22"/>
        <v>0</v>
      </c>
    </row>
    <row r="28" spans="1:34" s="162" customFormat="1" ht="33" customHeight="1">
      <c r="A28" s="154"/>
      <c r="C28" s="18" t="str">
        <f>CONCATENATE("",VLOOKUP(A7,'Deelnemers rood'!C:E,2,FALSE)," &amp; ",VLOOKUP(A7,'Deelnemers rood'!C:E,3,FALSE))</f>
        <v>Mark Geboers &amp; Steven Koole</v>
      </c>
      <c r="D28" s="216"/>
      <c r="E28" s="18" t="str">
        <f>CONCATENATE("",VLOOKUP(A9,'Deelnemers rood'!C:E,2,FALSE)," &amp; ",VLOOKUP(A9,'Deelnemers rood'!C:E,3,FALSE))</f>
        <v>Myrna Kusters &amp; Renske v haren</v>
      </c>
      <c r="F28" s="18">
        <v>0</v>
      </c>
      <c r="G28" s="18">
        <v>0</v>
      </c>
      <c r="H28" s="77"/>
      <c r="I28" s="18">
        <v>0</v>
      </c>
      <c r="J28" s="18">
        <v>0</v>
      </c>
      <c r="K28" s="77"/>
      <c r="L28" s="18">
        <v>0</v>
      </c>
      <c r="M28" s="18">
        <v>0</v>
      </c>
      <c r="N28" s="77"/>
      <c r="O28" s="19">
        <f t="shared" si="16"/>
        <v>0</v>
      </c>
      <c r="P28" s="19">
        <f t="shared" si="16"/>
        <v>0</v>
      </c>
      <c r="S28" s="106"/>
      <c r="AC28" s="162" t="b">
        <f t="shared" si="17"/>
        <v>0</v>
      </c>
      <c r="AD28" s="162" t="b">
        <f t="shared" si="18"/>
        <v>0</v>
      </c>
      <c r="AE28" s="162" t="b">
        <f t="shared" si="19"/>
        <v>0</v>
      </c>
      <c r="AF28" s="162" t="b">
        <f t="shared" si="20"/>
        <v>0</v>
      </c>
      <c r="AG28" s="162" t="b">
        <f t="shared" si="21"/>
        <v>0</v>
      </c>
      <c r="AH28" s="162" t="b">
        <f t="shared" si="22"/>
        <v>0</v>
      </c>
    </row>
    <row r="29" spans="3:34" s="162" customFormat="1" ht="33" customHeight="1">
      <c r="C29" s="18" t="str">
        <f>CONCATENATE("",VLOOKUP(A8,'Deelnemers rood'!C:E,2,FALSE)," &amp; ",VLOOKUP(A8,'Deelnemers rood'!C:E,3,FALSE))</f>
        <v>Thijs Manders &amp; Paul Hermse</v>
      </c>
      <c r="D29" s="216"/>
      <c r="E29" s="18" t="str">
        <f>CONCATENATE("",VLOOKUP(A9,'Deelnemers rood'!C:E,2,FALSE)," &amp; ",VLOOKUP(A9,'Deelnemers rood'!C:E,3,FALSE))</f>
        <v>Myrna Kusters &amp; Renske v haren</v>
      </c>
      <c r="F29" s="18">
        <v>0</v>
      </c>
      <c r="G29" s="18">
        <v>0</v>
      </c>
      <c r="H29" s="77"/>
      <c r="I29" s="18">
        <v>0</v>
      </c>
      <c r="J29" s="18">
        <v>0</v>
      </c>
      <c r="K29" s="77"/>
      <c r="L29" s="18">
        <v>0</v>
      </c>
      <c r="M29" s="18">
        <v>0</v>
      </c>
      <c r="N29" s="77"/>
      <c r="O29" s="19">
        <f t="shared" si="16"/>
        <v>0</v>
      </c>
      <c r="P29" s="19">
        <f t="shared" si="16"/>
        <v>0</v>
      </c>
      <c r="AC29" s="162" t="b">
        <f t="shared" si="17"/>
        <v>0</v>
      </c>
      <c r="AD29" s="162" t="b">
        <f t="shared" si="18"/>
        <v>0</v>
      </c>
      <c r="AE29" s="162" t="b">
        <f t="shared" si="19"/>
        <v>0</v>
      </c>
      <c r="AF29" s="162" t="b">
        <f t="shared" si="20"/>
        <v>0</v>
      </c>
      <c r="AG29" s="162" t="b">
        <f t="shared" si="21"/>
        <v>0</v>
      </c>
      <c r="AH29" s="162" t="b">
        <f t="shared" si="22"/>
        <v>0</v>
      </c>
    </row>
    <row r="30" spans="3:34" s="162" customFormat="1" ht="33" customHeight="1">
      <c r="C30" s="18" t="e">
        <f>CONCATENATE("",VLOOKUP(A19,'Deelnemers rood'!C:E,2,FALSE)," &amp; ",VLOOKUP(A19,'Deelnemers rood'!C:E,3,FALSE))</f>
        <v>#N/A</v>
      </c>
      <c r="D30" s="216"/>
      <c r="E30" s="18" t="e">
        <f>CONCATENATE("",VLOOKUP(A20,'Deelnemers rood'!C:E,2,FALSE)," &amp; ",VLOOKUP(A20,'Deelnemers rood'!C:E,3,FALSE))</f>
        <v>#N/A</v>
      </c>
      <c r="F30" s="18">
        <v>0</v>
      </c>
      <c r="G30" s="18">
        <v>0</v>
      </c>
      <c r="H30" s="77"/>
      <c r="I30" s="18">
        <v>0</v>
      </c>
      <c r="J30" s="18">
        <v>0</v>
      </c>
      <c r="K30" s="77"/>
      <c r="L30" s="18">
        <v>0</v>
      </c>
      <c r="M30" s="18">
        <v>0</v>
      </c>
      <c r="N30" s="77"/>
      <c r="O30" s="19">
        <f t="shared" si="16"/>
        <v>0</v>
      </c>
      <c r="P30" s="19">
        <f t="shared" si="16"/>
        <v>0</v>
      </c>
      <c r="AC30" s="162" t="b">
        <f t="shared" si="17"/>
        <v>0</v>
      </c>
      <c r="AD30" s="162" t="b">
        <f t="shared" si="18"/>
        <v>0</v>
      </c>
      <c r="AE30" s="162" t="b">
        <f t="shared" si="19"/>
        <v>0</v>
      </c>
      <c r="AF30" s="162" t="b">
        <f t="shared" si="20"/>
        <v>0</v>
      </c>
      <c r="AG30" s="162" t="b">
        <f t="shared" si="21"/>
        <v>0</v>
      </c>
      <c r="AH30" s="162" t="b">
        <f t="shared" si="22"/>
        <v>0</v>
      </c>
    </row>
    <row r="31" spans="3:16" s="162" customFormat="1" ht="33" customHeight="1">
      <c r="C31" s="215"/>
      <c r="D31" s="13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3:16" s="162" customFormat="1" ht="33" customHeight="1">
      <c r="C32" s="215"/>
      <c r="D32" s="1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3:16" s="162" customFormat="1" ht="33" customHeight="1">
      <c r="C33" s="215"/>
      <c r="D33" s="1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3:16" s="162" customFormat="1" ht="33" customHeight="1">
      <c r="C34" s="215"/>
      <c r="D34" s="1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3:16" s="162" customFormat="1" ht="33" customHeight="1">
      <c r="C35" s="215"/>
      <c r="D35" s="13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s="162" customFormat="1" ht="33" customHeight="1">
      <c r="C36" s="215"/>
      <c r="D36" s="135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3:16" s="162" customFormat="1" ht="33" customHeight="1">
      <c r="C37" s="215"/>
      <c r="D37" s="135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3:16" s="162" customFormat="1" ht="33" customHeight="1">
      <c r="C38" s="215"/>
      <c r="D38" s="135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3:16" s="162" customFormat="1" ht="33" customHeight="1">
      <c r="C39" s="215"/>
      <c r="D39" s="135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3:16" s="162" customFormat="1" ht="33" customHeight="1">
      <c r="C40" s="215"/>
      <c r="D40" s="1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3:16" s="162" customFormat="1" ht="33" customHeight="1">
      <c r="C41" s="215"/>
      <c r="D41" s="135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3:16" s="162" customFormat="1" ht="33" customHeight="1">
      <c r="C42" s="215"/>
      <c r="D42" s="135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3:16" s="162" customFormat="1" ht="33" customHeight="1">
      <c r="C43" s="136"/>
      <c r="D43" s="164"/>
      <c r="E43" s="16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3:16" s="162" customFormat="1" ht="33" customHeight="1">
      <c r="C44" s="136"/>
      <c r="D44" s="165"/>
      <c r="E44" s="16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3:16" s="162" customFormat="1" ht="33" customHeight="1">
      <c r="C45" s="136"/>
      <c r="D45" s="165"/>
      <c r="E45" s="164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3:16" s="162" customFormat="1" ht="33" customHeight="1">
      <c r="C46" s="136"/>
      <c r="D46" s="165"/>
      <c r="E46" s="164"/>
      <c r="F46" s="16"/>
      <c r="G46" s="16"/>
      <c r="H46" s="16"/>
      <c r="I46" s="16"/>
      <c r="J46" s="16"/>
      <c r="K46" s="16"/>
      <c r="L46" s="16"/>
      <c r="N46" s="16"/>
      <c r="O46" s="16"/>
      <c r="P46" s="16"/>
    </row>
    <row r="47" ht="30" customHeight="1">
      <c r="D47" s="136"/>
    </row>
    <row r="55" spans="4:8" ht="15.75">
      <c r="D55" s="30"/>
      <c r="F55" s="30"/>
      <c r="H55" s="30"/>
    </row>
    <row r="56" spans="4:8" ht="15.75">
      <c r="D56" s="30"/>
      <c r="F56" s="30"/>
      <c r="H56" s="30"/>
    </row>
    <row r="90" spans="4:10" ht="15.75">
      <c r="D90" s="30"/>
      <c r="F90" s="30"/>
      <c r="H90" s="30"/>
      <c r="J90" s="30"/>
    </row>
    <row r="91" spans="4:10" ht="15.75">
      <c r="D91" s="30"/>
      <c r="F91" s="30"/>
      <c r="H91" s="30"/>
      <c r="J91" s="30"/>
    </row>
    <row r="125" spans="4:6" ht="15.75">
      <c r="D125" s="30"/>
      <c r="F125" s="30"/>
    </row>
    <row r="126" spans="4:6" ht="15.75">
      <c r="D126" s="30"/>
      <c r="F126" s="30"/>
    </row>
    <row r="160" spans="4:6" ht="15.75">
      <c r="D160" s="30"/>
      <c r="F160" s="30"/>
    </row>
    <row r="161" spans="4:6" ht="15.75">
      <c r="D161" s="30"/>
      <c r="F161" s="30"/>
    </row>
    <row r="230" ht="15.75">
      <c r="D230" s="30"/>
    </row>
    <row r="231" ht="15.75">
      <c r="D231" s="30"/>
    </row>
    <row r="265" ht="15.75">
      <c r="D265" s="30"/>
    </row>
    <row r="266" ht="15.75">
      <c r="D266" s="30"/>
    </row>
    <row r="300" spans="4:10" ht="15.75">
      <c r="D300" s="30"/>
      <c r="F300" s="30"/>
      <c r="H300" s="30"/>
      <c r="J300" s="30"/>
    </row>
    <row r="301" spans="4:10" ht="15.75">
      <c r="D301" s="30"/>
      <c r="F301" s="30"/>
      <c r="H301" s="30"/>
      <c r="J301" s="30"/>
    </row>
    <row r="335" ht="15.75">
      <c r="D335" s="30"/>
    </row>
    <row r="336" ht="15.75">
      <c r="D336" s="30"/>
    </row>
    <row r="370" spans="4:6" ht="15.75">
      <c r="D370" s="30"/>
      <c r="F370" s="30"/>
    </row>
    <row r="371" spans="4:6" ht="15.75">
      <c r="D371" s="30"/>
      <c r="F371" s="30"/>
    </row>
    <row r="405" spans="4:10" ht="15.75">
      <c r="D405" s="30"/>
      <c r="F405" s="30"/>
      <c r="H405" s="30"/>
      <c r="J405" s="30"/>
    </row>
    <row r="406" spans="4:10" ht="15.75">
      <c r="D406" s="30"/>
      <c r="F406" s="30"/>
      <c r="H406" s="30"/>
      <c r="J406" s="30"/>
    </row>
    <row r="510" spans="4:6" ht="15.75">
      <c r="D510" s="30"/>
      <c r="F510" s="30"/>
    </row>
    <row r="511" spans="4:6" ht="15.75">
      <c r="D511" s="30"/>
      <c r="F511" s="30"/>
    </row>
  </sheetData>
  <sheetProtection/>
  <mergeCells count="1">
    <mergeCell ref="C1:E1"/>
  </mergeCells>
  <printOptions/>
  <pageMargins left="0.2362204724409449" right="0.31496062992125984" top="0.2362204724409449" bottom="0.2362204724409449" header="0.2362204724409449" footer="0.1968503937007874"/>
  <pageSetup orientation="portrait" paperSize="9" scale="48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0">
    <tabColor rgb="FFFF0000"/>
  </sheetPr>
  <dimension ref="A1:AH514"/>
  <sheetViews>
    <sheetView zoomScale="70" zoomScaleNormal="70" workbookViewId="0" topLeftCell="C1">
      <selection activeCell="E2" sqref="E2"/>
    </sheetView>
  </sheetViews>
  <sheetFormatPr defaultColWidth="9.140625" defaultRowHeight="12.75"/>
  <cols>
    <col min="1" max="2" width="0" style="173" hidden="1" customWidth="1"/>
    <col min="3" max="3" width="48.00390625" style="166" bestFit="1" customWidth="1"/>
    <col min="4" max="4" width="7.00390625" style="166" customWidth="1"/>
    <col min="5" max="5" width="48.00390625" style="166" bestFit="1" customWidth="1"/>
    <col min="6" max="7" width="7.7109375" style="173" customWidth="1"/>
    <col min="8" max="8" width="4.140625" style="173" customWidth="1"/>
    <col min="9" max="10" width="7.7109375" style="173" customWidth="1"/>
    <col min="11" max="11" width="4.7109375" style="173" customWidth="1"/>
    <col min="12" max="13" width="7.7109375" style="173" customWidth="1"/>
    <col min="14" max="14" width="4.7109375" style="173" customWidth="1"/>
    <col min="15" max="15" width="8.28125" style="173" customWidth="1"/>
    <col min="16" max="16" width="8.8515625" style="173" customWidth="1"/>
    <col min="17" max="17" width="7.140625" style="173" customWidth="1"/>
    <col min="18" max="18" width="8.8515625" style="173" customWidth="1"/>
    <col min="19" max="19" width="29.00390625" style="173" customWidth="1"/>
    <col min="20" max="20" width="64.7109375" style="173" customWidth="1"/>
    <col min="21" max="21" width="6.00390625" style="173" customWidth="1"/>
    <col min="22" max="22" width="5.57421875" style="173" customWidth="1"/>
    <col min="23" max="23" width="5.7109375" style="173" customWidth="1"/>
    <col min="24" max="24" width="4.57421875" style="173" customWidth="1"/>
    <col min="25" max="25" width="5.57421875" style="173" customWidth="1"/>
    <col min="26" max="26" width="5.8515625" style="173" customWidth="1"/>
    <col min="27" max="27" width="5.28125" style="173" customWidth="1"/>
    <col min="28" max="28" width="5.421875" style="173" customWidth="1"/>
    <col min="29" max="16384" width="9.140625" style="173" customWidth="1"/>
  </cols>
  <sheetData>
    <row r="1" spans="3:34" ht="34.5" customHeight="1">
      <c r="C1" s="465" t="s">
        <v>228</v>
      </c>
      <c r="D1" s="466"/>
      <c r="E1" s="467"/>
      <c r="F1" s="167" t="s">
        <v>3</v>
      </c>
      <c r="G1" s="168"/>
      <c r="H1" s="169"/>
      <c r="I1" s="167" t="s">
        <v>4</v>
      </c>
      <c r="J1" s="170"/>
      <c r="K1" s="171"/>
      <c r="L1" s="167" t="s">
        <v>7</v>
      </c>
      <c r="M1" s="170"/>
      <c r="N1" s="171"/>
      <c r="O1" s="172" t="s">
        <v>9</v>
      </c>
      <c r="P1" s="170"/>
      <c r="Q1" s="28"/>
      <c r="R1" s="28"/>
      <c r="AC1" s="30" t="s">
        <v>130</v>
      </c>
      <c r="AD1" s="30" t="s">
        <v>131</v>
      </c>
      <c r="AE1" s="30" t="s">
        <v>132</v>
      </c>
      <c r="AF1" s="30" t="s">
        <v>133</v>
      </c>
      <c r="AG1" s="30" t="s">
        <v>134</v>
      </c>
      <c r="AH1" s="30" t="s">
        <v>135</v>
      </c>
    </row>
    <row r="2" spans="1:34" s="162" customFormat="1" ht="33.75" customHeight="1">
      <c r="A2" s="154">
        <v>1</v>
      </c>
      <c r="B2" s="302">
        <f>VLOOKUP(A2,'Deelnemers oranje'!C:E,1,FALSE)</f>
        <v>1</v>
      </c>
      <c r="C2" s="109" t="str">
        <f>CONCATENATE("",VLOOKUP(A2,'Deelnemers oranje'!C:E,2,FALSE)," &amp; ",VLOOKUP(A2,'Deelnemers oranje'!C:E,3,FALSE))</f>
        <v>Ferdinand Kroes &amp; Naut Coppers</v>
      </c>
      <c r="D2" s="140"/>
      <c r="E2" s="109" t="str">
        <f>CONCATENATE("",VLOOKUP(A3,'Deelnemers oranje'!C:E,2,FALSE)," &amp; ",VLOOKUP(A3,'Deelnemers oranje'!C:E,3,FALSE))</f>
        <v>Edwin v/d Locht &amp; Dries Hofmans</v>
      </c>
      <c r="F2" s="19">
        <v>0</v>
      </c>
      <c r="G2" s="19">
        <v>0</v>
      </c>
      <c r="H2" s="14"/>
      <c r="I2" s="19">
        <v>0</v>
      </c>
      <c r="J2" s="19">
        <v>0</v>
      </c>
      <c r="K2" s="14"/>
      <c r="L2" s="19">
        <v>0</v>
      </c>
      <c r="M2" s="19">
        <v>0</v>
      </c>
      <c r="N2" s="14"/>
      <c r="O2" s="19">
        <f>AC2+AE2+AG2</f>
        <v>0</v>
      </c>
      <c r="P2" s="19">
        <f>AD2+AF2+AH2</f>
        <v>0</v>
      </c>
      <c r="Q2" s="143"/>
      <c r="R2" s="30"/>
      <c r="S2" s="153"/>
      <c r="T2" s="30"/>
      <c r="U2" s="30"/>
      <c r="V2" s="30"/>
      <c r="W2" s="30"/>
      <c r="X2" s="30"/>
      <c r="Y2" s="30"/>
      <c r="Z2" s="30"/>
      <c r="AA2" s="30"/>
      <c r="AB2" s="30"/>
      <c r="AC2" s="162" t="b">
        <f>IF(F2="","",IF(F2&gt;G2,1,IF(F2&lt;G2,0)))</f>
        <v>0</v>
      </c>
      <c r="AD2" s="162" t="b">
        <f>IF(G2="","",IF(G2&gt;F2,1,IF(G2&lt;F2,0)))</f>
        <v>0</v>
      </c>
      <c r="AE2" s="162" t="b">
        <f>IF(I2="","",IF(I2&gt;J2,1,IF(I2&lt;J2,0)))</f>
        <v>0</v>
      </c>
      <c r="AF2" s="162" t="b">
        <f>IF(J2="","",IF(J2&gt;I2,1,IF(J2&lt;I2,0)))</f>
        <v>0</v>
      </c>
      <c r="AG2" s="162" t="b">
        <f>IF(L2="","",IF(L2&gt;M2,1,IF(M2&lt;L2,0)))</f>
        <v>0</v>
      </c>
      <c r="AH2" s="162" t="b">
        <f>IF(M2="","",IF(M2&gt;L2,1,IF(M2&lt;L2,0)))</f>
        <v>0</v>
      </c>
    </row>
    <row r="3" spans="1:34" s="162" customFormat="1" ht="33.75" customHeight="1">
      <c r="A3" s="154">
        <v>2</v>
      </c>
      <c r="B3" s="302">
        <f>VLOOKUP(A3,'Deelnemers oranje'!C:E,1,FALSE)</f>
        <v>2</v>
      </c>
      <c r="C3" s="109" t="str">
        <f>CONCATENATE("",VLOOKUP(A2,'Deelnemers oranje'!C:E,2,FALSE)," &amp; ",VLOOKUP(A2,'Deelnemers oranje'!C:E,3,FALSE))</f>
        <v>Ferdinand Kroes &amp; Naut Coppers</v>
      </c>
      <c r="D3" s="140"/>
      <c r="E3" s="109" t="str">
        <f>CONCATENATE("",VLOOKUP(A4,'Deelnemers oranje'!C:E,2,FALSE)," &amp; ",VLOOKUP(A4,'Deelnemers oranje'!C:E,3,FALSE))</f>
        <v>Hans de Vries &amp; Henri Janssen</v>
      </c>
      <c r="F3" s="19">
        <v>0</v>
      </c>
      <c r="G3" s="19">
        <v>0</v>
      </c>
      <c r="H3" s="14"/>
      <c r="I3" s="19">
        <v>0</v>
      </c>
      <c r="J3" s="19">
        <v>0</v>
      </c>
      <c r="K3" s="14"/>
      <c r="L3" s="19">
        <v>0</v>
      </c>
      <c r="M3" s="19">
        <v>0</v>
      </c>
      <c r="N3" s="14"/>
      <c r="O3" s="19">
        <f aca="true" t="shared" si="0" ref="O3:O11">AC3+AE3+AG3</f>
        <v>0</v>
      </c>
      <c r="P3" s="19">
        <f aca="true" t="shared" si="1" ref="P3:P11">AD3+AF3+AH3</f>
        <v>0</v>
      </c>
      <c r="Q3" s="143"/>
      <c r="R3" s="30"/>
      <c r="S3" s="153"/>
      <c r="T3" s="30"/>
      <c r="U3" s="30"/>
      <c r="V3" s="30"/>
      <c r="W3" s="30"/>
      <c r="X3" s="30"/>
      <c r="Y3" s="30"/>
      <c r="Z3" s="30"/>
      <c r="AA3" s="30"/>
      <c r="AB3" s="30"/>
      <c r="AC3" s="162" t="b">
        <f aca="true" t="shared" si="2" ref="AC3:AC22">IF(F3="","",IF(F3&gt;G3,1,IF(F3&lt;G3,0)))</f>
        <v>0</v>
      </c>
      <c r="AD3" s="162" t="b">
        <f aca="true" t="shared" si="3" ref="AD3:AD22">IF(G3="","",IF(G3&gt;F3,1,IF(G3&lt;F3,0)))</f>
        <v>0</v>
      </c>
      <c r="AE3" s="162" t="b">
        <f aca="true" t="shared" si="4" ref="AE3:AE22">IF(I3="","",IF(I3&gt;J3,1,IF(I3&lt;J3,0)))</f>
        <v>0</v>
      </c>
      <c r="AF3" s="162" t="b">
        <f aca="true" t="shared" si="5" ref="AF3:AF22">IF(J3="","",IF(J3&gt;I3,1,IF(J3&lt;I3,0)))</f>
        <v>0</v>
      </c>
      <c r="AG3" s="162" t="b">
        <f aca="true" t="shared" si="6" ref="AG3:AG22">IF(L3="","",IF(L3&gt;M3,1,IF(M3&lt;L3,0)))</f>
        <v>0</v>
      </c>
      <c r="AH3" s="162" t="b">
        <f aca="true" t="shared" si="7" ref="AH3:AH22">IF(M3="","",IF(M3&gt;L3,1,IF(M3&lt;L3,0)))</f>
        <v>0</v>
      </c>
    </row>
    <row r="4" spans="1:34" s="162" customFormat="1" ht="33.75" customHeight="1">
      <c r="A4" s="154">
        <v>3</v>
      </c>
      <c r="B4" s="302">
        <f>VLOOKUP(A4,'Deelnemers oranje'!C:E,1,FALSE)</f>
        <v>3</v>
      </c>
      <c r="C4" s="109" t="str">
        <f>CONCATENATE("",VLOOKUP(A2,'Deelnemers oranje'!C:E,2,FALSE)," &amp; ",VLOOKUP(A2,'Deelnemers oranje'!C:E,3,FALSE))</f>
        <v>Ferdinand Kroes &amp; Naut Coppers</v>
      </c>
      <c r="D4" s="140"/>
      <c r="E4" s="109" t="str">
        <f>CONCATENATE("",VLOOKUP(A5,'Deelnemers oranje'!C:E,2,FALSE)," &amp; ",VLOOKUP(A5,'Deelnemers oranje'!C:E,3,FALSE))</f>
        <v>Rene Jacobs &amp; Kitkhayan (Neung)</v>
      </c>
      <c r="F4" s="19">
        <v>0</v>
      </c>
      <c r="G4" s="19">
        <v>0</v>
      </c>
      <c r="H4" s="77"/>
      <c r="I4" s="19">
        <v>0</v>
      </c>
      <c r="J4" s="19">
        <v>0</v>
      </c>
      <c r="K4" s="77"/>
      <c r="L4" s="19">
        <v>0</v>
      </c>
      <c r="M4" s="19">
        <v>0</v>
      </c>
      <c r="N4" s="77"/>
      <c r="O4" s="19">
        <f t="shared" si="0"/>
        <v>0</v>
      </c>
      <c r="P4" s="19">
        <f t="shared" si="1"/>
        <v>0</v>
      </c>
      <c r="Q4" s="143"/>
      <c r="R4" s="30"/>
      <c r="S4" s="153"/>
      <c r="T4" s="30"/>
      <c r="U4" s="30"/>
      <c r="V4" s="30"/>
      <c r="W4" s="30"/>
      <c r="X4" s="30"/>
      <c r="Y4" s="30"/>
      <c r="Z4" s="30"/>
      <c r="AA4" s="30"/>
      <c r="AB4" s="30"/>
      <c r="AC4" s="162" t="b">
        <f t="shared" si="2"/>
        <v>0</v>
      </c>
      <c r="AD4" s="162" t="b">
        <f t="shared" si="3"/>
        <v>0</v>
      </c>
      <c r="AE4" s="162" t="b">
        <f t="shared" si="4"/>
        <v>0</v>
      </c>
      <c r="AF4" s="162" t="b">
        <f t="shared" si="5"/>
        <v>0</v>
      </c>
      <c r="AG4" s="162" t="b">
        <f t="shared" si="6"/>
        <v>0</v>
      </c>
      <c r="AH4" s="162" t="b">
        <f t="shared" si="7"/>
        <v>0</v>
      </c>
    </row>
    <row r="5" spans="1:34" s="162" customFormat="1" ht="33.75" customHeight="1">
      <c r="A5" s="154">
        <v>4</v>
      </c>
      <c r="B5" s="302">
        <f>VLOOKUP(A5,'Deelnemers oranje'!C:E,1,FALSE)</f>
        <v>4</v>
      </c>
      <c r="C5" s="109" t="str">
        <f>CONCATENATE("",VLOOKUP(A2,'Deelnemers oranje'!C:E,2,FALSE)," &amp; ",VLOOKUP(A2,'Deelnemers oranje'!C:E,3,FALSE))</f>
        <v>Ferdinand Kroes &amp; Naut Coppers</v>
      </c>
      <c r="D5" s="140"/>
      <c r="E5" s="109" t="str">
        <f>CONCATENATE("",VLOOKUP(A6,'Deelnemers oranje'!C:E,2,FALSE)," &amp; ",VLOOKUP(A6,'Deelnemers oranje'!C:E,3,FALSE))</f>
        <v>Ilja Nillesen &amp; Karin Elmans</v>
      </c>
      <c r="F5" s="19">
        <v>0</v>
      </c>
      <c r="G5" s="19">
        <v>0</v>
      </c>
      <c r="H5" s="77"/>
      <c r="I5" s="19">
        <v>0</v>
      </c>
      <c r="J5" s="19">
        <v>0</v>
      </c>
      <c r="K5" s="77"/>
      <c r="L5" s="19">
        <v>0</v>
      </c>
      <c r="M5" s="19">
        <v>0</v>
      </c>
      <c r="N5" s="77"/>
      <c r="O5" s="19">
        <f t="shared" si="0"/>
        <v>0</v>
      </c>
      <c r="P5" s="19">
        <f t="shared" si="1"/>
        <v>0</v>
      </c>
      <c r="Q5" s="143"/>
      <c r="R5" s="30"/>
      <c r="S5" s="153"/>
      <c r="T5" s="30"/>
      <c r="U5" s="30"/>
      <c r="V5" s="30"/>
      <c r="W5" s="30"/>
      <c r="X5" s="30"/>
      <c r="Y5" s="30"/>
      <c r="Z5" s="30"/>
      <c r="AA5" s="30"/>
      <c r="AB5" s="30"/>
      <c r="AC5" s="162" t="b">
        <f t="shared" si="2"/>
        <v>0</v>
      </c>
      <c r="AD5" s="162" t="b">
        <f t="shared" si="3"/>
        <v>0</v>
      </c>
      <c r="AE5" s="162" t="b">
        <f t="shared" si="4"/>
        <v>0</v>
      </c>
      <c r="AF5" s="162" t="b">
        <f t="shared" si="5"/>
        <v>0</v>
      </c>
      <c r="AG5" s="162" t="b">
        <f t="shared" si="6"/>
        <v>0</v>
      </c>
      <c r="AH5" s="162" t="b">
        <f t="shared" si="7"/>
        <v>0</v>
      </c>
    </row>
    <row r="6" spans="1:34" s="162" customFormat="1" ht="33.75" customHeight="1">
      <c r="A6" s="154">
        <v>5</v>
      </c>
      <c r="B6" s="302">
        <f>VLOOKUP(A6,'Deelnemers oranje'!C:E,1,FALSE)</f>
        <v>5</v>
      </c>
      <c r="C6" s="109" t="str">
        <f>CONCATENATE("",VLOOKUP(A2,'Deelnemers oranje'!C:E,2,FALSE)," &amp; ",VLOOKUP(A2,'Deelnemers oranje'!C:E,3,FALSE))</f>
        <v>Ferdinand Kroes &amp; Naut Coppers</v>
      </c>
      <c r="D6" s="41"/>
      <c r="E6" s="109" t="str">
        <f>CONCATENATE("",VLOOKUP(A7,'Deelnemers oranje'!C:E,2,FALSE)," &amp; ",VLOOKUP(A7,'Deelnemers oranje'!C:E,3,FALSE))</f>
        <v>Karin Terpstra &amp; Karin Fleuren</v>
      </c>
      <c r="F6" s="19">
        <v>0</v>
      </c>
      <c r="G6" s="19">
        <v>0</v>
      </c>
      <c r="H6" s="14"/>
      <c r="I6" s="19">
        <v>0</v>
      </c>
      <c r="J6" s="19">
        <v>0</v>
      </c>
      <c r="K6" s="14"/>
      <c r="L6" s="19">
        <v>0</v>
      </c>
      <c r="M6" s="19">
        <v>0</v>
      </c>
      <c r="N6" s="14"/>
      <c r="O6" s="19">
        <f t="shared" si="0"/>
        <v>0</v>
      </c>
      <c r="P6" s="19">
        <f t="shared" si="1"/>
        <v>0</v>
      </c>
      <c r="Q6" s="143"/>
      <c r="R6" s="30"/>
      <c r="S6" s="153"/>
      <c r="T6" s="30"/>
      <c r="U6" s="30"/>
      <c r="V6" s="30"/>
      <c r="W6" s="30"/>
      <c r="X6" s="30"/>
      <c r="Y6" s="30"/>
      <c r="Z6" s="30"/>
      <c r="AA6" s="30"/>
      <c r="AB6" s="30"/>
      <c r="AC6" s="162" t="b">
        <f t="shared" si="2"/>
        <v>0</v>
      </c>
      <c r="AD6" s="162" t="b">
        <f t="shared" si="3"/>
        <v>0</v>
      </c>
      <c r="AE6" s="162" t="b">
        <f t="shared" si="4"/>
        <v>0</v>
      </c>
      <c r="AF6" s="162" t="b">
        <f t="shared" si="5"/>
        <v>0</v>
      </c>
      <c r="AG6" s="162" t="b">
        <f t="shared" si="6"/>
        <v>0</v>
      </c>
      <c r="AH6" s="162" t="b">
        <f t="shared" si="7"/>
        <v>0</v>
      </c>
    </row>
    <row r="7" spans="1:34" s="162" customFormat="1" ht="33.75" customHeight="1">
      <c r="A7" s="154">
        <v>6</v>
      </c>
      <c r="B7" s="302">
        <f>VLOOKUP(A7,'Deelnemers oranje'!C:E,1,FALSE)</f>
        <v>6</v>
      </c>
      <c r="C7" s="109" t="str">
        <f>CONCATENATE("",VLOOKUP(A3,'Deelnemers oranje'!C:E,2,FALSE)," &amp; ",VLOOKUP(A3,'Deelnemers oranje'!C:E,3,FALSE))</f>
        <v>Edwin v/d Locht &amp; Dries Hofmans</v>
      </c>
      <c r="D7" s="140"/>
      <c r="E7" s="109" t="str">
        <f>CONCATENATE("",VLOOKUP(A4,'Deelnemers oranje'!C:E,2,FALSE)," &amp; ",VLOOKUP(A4,'Deelnemers oranje'!C:E,3,FALSE))</f>
        <v>Hans de Vries &amp; Henri Janssen</v>
      </c>
      <c r="F7" s="19">
        <v>0</v>
      </c>
      <c r="G7" s="19">
        <v>0</v>
      </c>
      <c r="H7" s="14"/>
      <c r="I7" s="19">
        <v>0</v>
      </c>
      <c r="J7" s="19">
        <v>0</v>
      </c>
      <c r="K7" s="14"/>
      <c r="L7" s="19">
        <v>0</v>
      </c>
      <c r="M7" s="19">
        <v>0</v>
      </c>
      <c r="N7" s="14"/>
      <c r="O7" s="19">
        <f t="shared" si="0"/>
        <v>0</v>
      </c>
      <c r="P7" s="19">
        <f t="shared" si="1"/>
        <v>0</v>
      </c>
      <c r="Q7" s="143"/>
      <c r="R7" s="30"/>
      <c r="S7" s="153"/>
      <c r="T7" s="30"/>
      <c r="U7" s="30"/>
      <c r="V7" s="30"/>
      <c r="W7" s="30"/>
      <c r="X7" s="30"/>
      <c r="Y7" s="30"/>
      <c r="Z7" s="30"/>
      <c r="AA7" s="30"/>
      <c r="AB7" s="30"/>
      <c r="AC7" s="162" t="b">
        <f t="shared" si="2"/>
        <v>0</v>
      </c>
      <c r="AD7" s="162" t="b">
        <f t="shared" si="3"/>
        <v>0</v>
      </c>
      <c r="AE7" s="162" t="b">
        <f t="shared" si="4"/>
        <v>0</v>
      </c>
      <c r="AF7" s="162" t="b">
        <f t="shared" si="5"/>
        <v>0</v>
      </c>
      <c r="AG7" s="162" t="b">
        <f t="shared" si="6"/>
        <v>0</v>
      </c>
      <c r="AH7" s="162" t="b">
        <f t="shared" si="7"/>
        <v>0</v>
      </c>
    </row>
    <row r="8" spans="1:34" s="162" customFormat="1" ht="33.75" customHeight="1">
      <c r="A8" s="154">
        <v>7</v>
      </c>
      <c r="B8" s="302">
        <f>VLOOKUP(A8,'Deelnemers oranje'!C:E,1,FALSE)</f>
        <v>7</v>
      </c>
      <c r="C8" s="109" t="str">
        <f>CONCATENATE("",VLOOKUP(A3,'Deelnemers oranje'!C:E,2,FALSE)," &amp; ",VLOOKUP(A3,'Deelnemers oranje'!C:E,3,FALSE))</f>
        <v>Edwin v/d Locht &amp; Dries Hofmans</v>
      </c>
      <c r="D8" s="140"/>
      <c r="E8" s="109" t="str">
        <f>CONCATENATE("",VLOOKUP(A5,'Deelnemers oranje'!C:E,2,FALSE)," &amp; ",VLOOKUP(A5,'Deelnemers oranje'!C:E,3,FALSE))</f>
        <v>Rene Jacobs &amp; Kitkhayan (Neung)</v>
      </c>
      <c r="F8" s="19">
        <v>0</v>
      </c>
      <c r="G8" s="19">
        <v>0</v>
      </c>
      <c r="H8" s="14"/>
      <c r="I8" s="19">
        <v>0</v>
      </c>
      <c r="J8" s="19">
        <v>0</v>
      </c>
      <c r="K8" s="14"/>
      <c r="L8" s="19">
        <v>0</v>
      </c>
      <c r="M8" s="19">
        <v>0</v>
      </c>
      <c r="N8" s="14"/>
      <c r="O8" s="19">
        <f t="shared" si="0"/>
        <v>0</v>
      </c>
      <c r="P8" s="19">
        <f t="shared" si="1"/>
        <v>0</v>
      </c>
      <c r="Q8" s="143"/>
      <c r="R8" s="30"/>
      <c r="S8" s="153"/>
      <c r="T8" s="30"/>
      <c r="U8" s="30"/>
      <c r="V8" s="30"/>
      <c r="W8" s="30"/>
      <c r="X8" s="30"/>
      <c r="Y8" s="30"/>
      <c r="Z8" s="30"/>
      <c r="AA8" s="30"/>
      <c r="AB8" s="30"/>
      <c r="AC8" s="162" t="b">
        <f t="shared" si="2"/>
        <v>0</v>
      </c>
      <c r="AD8" s="162" t="b">
        <f t="shared" si="3"/>
        <v>0</v>
      </c>
      <c r="AE8" s="162" t="b">
        <f t="shared" si="4"/>
        <v>0</v>
      </c>
      <c r="AF8" s="162" t="b">
        <f t="shared" si="5"/>
        <v>0</v>
      </c>
      <c r="AG8" s="162" t="b">
        <f t="shared" si="6"/>
        <v>0</v>
      </c>
      <c r="AH8" s="162" t="b">
        <f t="shared" si="7"/>
        <v>0</v>
      </c>
    </row>
    <row r="9" spans="1:34" s="162" customFormat="1" ht="33.75" customHeight="1">
      <c r="A9" s="154">
        <v>8</v>
      </c>
      <c r="B9" s="302">
        <f>VLOOKUP(A9,'Deelnemers oranje'!C:E,1,FALSE)</f>
        <v>8</v>
      </c>
      <c r="C9" s="109" t="str">
        <f>CONCATENATE("",VLOOKUP(A3,'Deelnemers oranje'!C:E,2,FALSE)," &amp; ",VLOOKUP(A3,'Deelnemers oranje'!C:E,3,FALSE))</f>
        <v>Edwin v/d Locht &amp; Dries Hofmans</v>
      </c>
      <c r="D9" s="140"/>
      <c r="E9" s="109" t="str">
        <f>CONCATENATE("",VLOOKUP(A6,'Deelnemers oranje'!C:E,2,FALSE)," &amp; ",VLOOKUP(A6,'Deelnemers oranje'!C:E,3,FALSE))</f>
        <v>Ilja Nillesen &amp; Karin Elmans</v>
      </c>
      <c r="F9" s="19">
        <v>0</v>
      </c>
      <c r="G9" s="19">
        <v>0</v>
      </c>
      <c r="H9" s="77"/>
      <c r="I9" s="19">
        <v>0</v>
      </c>
      <c r="J9" s="19">
        <v>0</v>
      </c>
      <c r="K9" s="77"/>
      <c r="L9" s="19">
        <v>0</v>
      </c>
      <c r="M9" s="19">
        <v>0</v>
      </c>
      <c r="N9" s="77"/>
      <c r="O9" s="19">
        <f t="shared" si="0"/>
        <v>0</v>
      </c>
      <c r="P9" s="19">
        <f t="shared" si="1"/>
        <v>0</v>
      </c>
      <c r="Q9" s="143"/>
      <c r="R9" s="30"/>
      <c r="S9" s="153"/>
      <c r="T9" s="30"/>
      <c r="U9" s="30"/>
      <c r="V9" s="30"/>
      <c r="W9" s="30"/>
      <c r="X9" s="30"/>
      <c r="Y9" s="30"/>
      <c r="Z9" s="30"/>
      <c r="AA9" s="30"/>
      <c r="AB9" s="30"/>
      <c r="AC9" s="162" t="b">
        <f t="shared" si="2"/>
        <v>0</v>
      </c>
      <c r="AD9" s="162" t="b">
        <f t="shared" si="3"/>
        <v>0</v>
      </c>
      <c r="AE9" s="162" t="b">
        <f t="shared" si="4"/>
        <v>0</v>
      </c>
      <c r="AF9" s="162" t="b">
        <f t="shared" si="5"/>
        <v>0</v>
      </c>
      <c r="AG9" s="162" t="b">
        <f t="shared" si="6"/>
        <v>0</v>
      </c>
      <c r="AH9" s="162" t="b">
        <f t="shared" si="7"/>
        <v>0</v>
      </c>
    </row>
    <row r="10" spans="1:34" s="162" customFormat="1" ht="33.75" customHeight="1">
      <c r="A10" s="154">
        <v>9</v>
      </c>
      <c r="C10" s="109" t="str">
        <f>CONCATENATE("",VLOOKUP(A3,'Deelnemers oranje'!C:E,2,FALSE)," &amp; ",VLOOKUP(A3,'Deelnemers oranje'!C:E,3,FALSE))</f>
        <v>Edwin v/d Locht &amp; Dries Hofmans</v>
      </c>
      <c r="D10" s="140"/>
      <c r="E10" s="109" t="str">
        <f>CONCATENATE("",VLOOKUP(A7,'Deelnemers oranje'!C:E,2,FALSE)," &amp; ",VLOOKUP(A7,'Deelnemers oranje'!C:E,3,FALSE))</f>
        <v>Karin Terpstra &amp; Karin Fleuren</v>
      </c>
      <c r="F10" s="19">
        <v>0</v>
      </c>
      <c r="G10" s="19">
        <v>0</v>
      </c>
      <c r="H10" s="77"/>
      <c r="I10" s="19">
        <v>0</v>
      </c>
      <c r="J10" s="19">
        <v>0</v>
      </c>
      <c r="K10" s="77"/>
      <c r="L10" s="19">
        <v>0</v>
      </c>
      <c r="M10" s="19">
        <v>0</v>
      </c>
      <c r="N10" s="77"/>
      <c r="O10" s="19">
        <f t="shared" si="0"/>
        <v>0</v>
      </c>
      <c r="P10" s="19">
        <f t="shared" si="1"/>
        <v>0</v>
      </c>
      <c r="Q10" s="143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162" t="b">
        <f t="shared" si="2"/>
        <v>0</v>
      </c>
      <c r="AD10" s="162" t="b">
        <f t="shared" si="3"/>
        <v>0</v>
      </c>
      <c r="AE10" s="162" t="b">
        <f t="shared" si="4"/>
        <v>0</v>
      </c>
      <c r="AF10" s="162" t="b">
        <f t="shared" si="5"/>
        <v>0</v>
      </c>
      <c r="AG10" s="162" t="b">
        <f t="shared" si="6"/>
        <v>0</v>
      </c>
      <c r="AH10" s="162" t="b">
        <f t="shared" si="7"/>
        <v>0</v>
      </c>
    </row>
    <row r="11" spans="1:34" s="162" customFormat="1" ht="33.75" customHeight="1">
      <c r="A11" s="154">
        <v>10</v>
      </c>
      <c r="C11" s="109" t="str">
        <f>CONCATENATE("",VLOOKUP(A4,'Deelnemers oranje'!C:E,2,FALSE)," &amp; ",VLOOKUP(A4,'Deelnemers oranje'!C:E,3,FALSE))</f>
        <v>Hans de Vries &amp; Henri Janssen</v>
      </c>
      <c r="D11" s="41"/>
      <c r="E11" s="109" t="str">
        <f>CONCATENATE("",VLOOKUP(A5,'Deelnemers oranje'!C:E,2,FALSE)," &amp; ",VLOOKUP(A5,'Deelnemers oranje'!C:E,3,FALSE))</f>
        <v>Rene Jacobs &amp; Kitkhayan (Neung)</v>
      </c>
      <c r="F11" s="19">
        <v>0</v>
      </c>
      <c r="G11" s="19">
        <v>0</v>
      </c>
      <c r="H11" s="14"/>
      <c r="I11" s="19">
        <v>0</v>
      </c>
      <c r="J11" s="19">
        <v>0</v>
      </c>
      <c r="K11" s="14"/>
      <c r="L11" s="19">
        <v>0</v>
      </c>
      <c r="M11" s="19">
        <v>0</v>
      </c>
      <c r="N11" s="14"/>
      <c r="O11" s="19">
        <f t="shared" si="0"/>
        <v>0</v>
      </c>
      <c r="P11" s="19">
        <f t="shared" si="1"/>
        <v>0</v>
      </c>
      <c r="Q11" s="143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162" t="b">
        <f t="shared" si="2"/>
        <v>0</v>
      </c>
      <c r="AD11" s="162" t="b">
        <f t="shared" si="3"/>
        <v>0</v>
      </c>
      <c r="AE11" s="162" t="b">
        <f t="shared" si="4"/>
        <v>0</v>
      </c>
      <c r="AF11" s="162" t="b">
        <f t="shared" si="5"/>
        <v>0</v>
      </c>
      <c r="AG11" s="162" t="b">
        <f t="shared" si="6"/>
        <v>0</v>
      </c>
      <c r="AH11" s="162" t="b">
        <f t="shared" si="7"/>
        <v>0</v>
      </c>
    </row>
    <row r="12" spans="1:34" s="162" customFormat="1" ht="33.75" customHeight="1">
      <c r="A12" s="154">
        <v>11</v>
      </c>
      <c r="C12" s="109" t="str">
        <f>CONCATENATE("",VLOOKUP(A4,'Deelnemers oranje'!C:E,2,FALSE)," &amp; ",VLOOKUP(A4,'Deelnemers oranje'!C:E,3,FALSE))</f>
        <v>Hans de Vries &amp; Henri Janssen</v>
      </c>
      <c r="D12" s="161"/>
      <c r="E12" s="109" t="str">
        <f>CONCATENATE("",VLOOKUP(A6,'Deelnemers oranje'!C:E,2,FALSE)," &amp; ",VLOOKUP(A6,'Deelnemers oranje'!C:E,3,FALSE))</f>
        <v>Ilja Nillesen &amp; Karin Elmans</v>
      </c>
      <c r="F12" s="19">
        <v>0</v>
      </c>
      <c r="G12" s="19">
        <v>0</v>
      </c>
      <c r="H12" s="14"/>
      <c r="I12" s="19">
        <v>0</v>
      </c>
      <c r="J12" s="19">
        <v>0</v>
      </c>
      <c r="K12" s="14"/>
      <c r="L12" s="19">
        <v>0</v>
      </c>
      <c r="M12" s="19">
        <v>0</v>
      </c>
      <c r="N12" s="14"/>
      <c r="O12" s="19">
        <f aca="true" t="shared" si="8" ref="O12:P16">AC12+AE12+AG12</f>
        <v>0</v>
      </c>
      <c r="P12" s="19">
        <f t="shared" si="8"/>
        <v>0</v>
      </c>
      <c r="Q12" s="163"/>
      <c r="R12" s="30"/>
      <c r="U12" s="30"/>
      <c r="X12" s="30"/>
      <c r="AA12" s="30"/>
      <c r="AC12" s="162" t="b">
        <f t="shared" si="2"/>
        <v>0</v>
      </c>
      <c r="AD12" s="162" t="b">
        <f t="shared" si="3"/>
        <v>0</v>
      </c>
      <c r="AE12" s="162" t="b">
        <f t="shared" si="4"/>
        <v>0</v>
      </c>
      <c r="AF12" s="162" t="b">
        <f t="shared" si="5"/>
        <v>0</v>
      </c>
      <c r="AG12" s="162" t="b">
        <f t="shared" si="6"/>
        <v>0</v>
      </c>
      <c r="AH12" s="162" t="b">
        <f t="shared" si="7"/>
        <v>0</v>
      </c>
    </row>
    <row r="13" spans="1:34" s="162" customFormat="1" ht="33.75" customHeight="1">
      <c r="A13" s="154">
        <v>12</v>
      </c>
      <c r="C13" s="109" t="str">
        <f>CONCATENATE("",VLOOKUP(A4,'Deelnemers oranje'!C:E,2,FALSE)," &amp; ",VLOOKUP(A4,'Deelnemers oranje'!C:E,3,FALSE))</f>
        <v>Hans de Vries &amp; Henri Janssen</v>
      </c>
      <c r="D13" s="161"/>
      <c r="E13" s="109" t="str">
        <f>CONCATENATE("",VLOOKUP(A7,'Deelnemers oranje'!C:E,2,FALSE)," &amp; ",VLOOKUP(A7,'Deelnemers oranje'!C:E,3,FALSE))</f>
        <v>Karin Terpstra &amp; Karin Fleuren</v>
      </c>
      <c r="F13" s="19">
        <v>0</v>
      </c>
      <c r="G13" s="19">
        <v>0</v>
      </c>
      <c r="H13" s="14"/>
      <c r="I13" s="19">
        <v>0</v>
      </c>
      <c r="J13" s="19">
        <v>0</v>
      </c>
      <c r="K13" s="14"/>
      <c r="L13" s="19">
        <v>0</v>
      </c>
      <c r="M13" s="19">
        <v>0</v>
      </c>
      <c r="N13" s="14"/>
      <c r="O13" s="19">
        <f t="shared" si="8"/>
        <v>0</v>
      </c>
      <c r="P13" s="19">
        <f t="shared" si="8"/>
        <v>0</v>
      </c>
      <c r="Q13" s="14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162" t="b">
        <f t="shared" si="2"/>
        <v>0</v>
      </c>
      <c r="AD13" s="162" t="b">
        <f t="shared" si="3"/>
        <v>0</v>
      </c>
      <c r="AE13" s="162" t="b">
        <f t="shared" si="4"/>
        <v>0</v>
      </c>
      <c r="AF13" s="162" t="b">
        <f t="shared" si="5"/>
        <v>0</v>
      </c>
      <c r="AG13" s="162" t="b">
        <f t="shared" si="6"/>
        <v>0</v>
      </c>
      <c r="AH13" s="162" t="b">
        <f t="shared" si="7"/>
        <v>0</v>
      </c>
    </row>
    <row r="14" spans="1:34" s="162" customFormat="1" ht="33.75" customHeight="1">
      <c r="A14" s="154">
        <v>13</v>
      </c>
      <c r="C14" s="109" t="str">
        <f>CONCATENATE("",VLOOKUP(A5,'Deelnemers oranje'!C:E,2,FALSE)," &amp; ",VLOOKUP(A5,'Deelnemers oranje'!C:E,3,FALSE))</f>
        <v>Rene Jacobs &amp; Kitkhayan (Neung)</v>
      </c>
      <c r="D14" s="161"/>
      <c r="E14" s="109" t="str">
        <f>CONCATENATE("",VLOOKUP(A6,'Deelnemers oranje'!C:E,2,FALSE)," &amp; ",VLOOKUP(A6,'Deelnemers oranje'!C:E,3,FALSE))</f>
        <v>Ilja Nillesen &amp; Karin Elmans</v>
      </c>
      <c r="F14" s="19">
        <v>0</v>
      </c>
      <c r="G14" s="19">
        <v>0</v>
      </c>
      <c r="H14" s="14"/>
      <c r="I14" s="19">
        <v>0</v>
      </c>
      <c r="J14" s="19">
        <v>0</v>
      </c>
      <c r="K14" s="14"/>
      <c r="L14" s="19">
        <v>0</v>
      </c>
      <c r="M14" s="19">
        <v>0</v>
      </c>
      <c r="N14" s="14"/>
      <c r="O14" s="19">
        <f t="shared" si="8"/>
        <v>0</v>
      </c>
      <c r="P14" s="19">
        <f t="shared" si="8"/>
        <v>0</v>
      </c>
      <c r="Q14" s="14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62" t="b">
        <f t="shared" si="2"/>
        <v>0</v>
      </c>
      <c r="AD14" s="162" t="b">
        <f t="shared" si="3"/>
        <v>0</v>
      </c>
      <c r="AE14" s="162" t="b">
        <f t="shared" si="4"/>
        <v>0</v>
      </c>
      <c r="AF14" s="162" t="b">
        <f t="shared" si="5"/>
        <v>0</v>
      </c>
      <c r="AG14" s="162" t="b">
        <f t="shared" si="6"/>
        <v>0</v>
      </c>
      <c r="AH14" s="162" t="b">
        <f t="shared" si="7"/>
        <v>0</v>
      </c>
    </row>
    <row r="15" spans="1:34" s="162" customFormat="1" ht="33.75" customHeight="1">
      <c r="A15" s="154">
        <v>14</v>
      </c>
      <c r="C15" s="353" t="str">
        <f>CONCATENATE("",VLOOKUP(A5,'Deelnemers oranje'!C:E,2,FALSE)," &amp; ",VLOOKUP(A5,'Deelnemers oranje'!C:E,3,FALSE))</f>
        <v>Rene Jacobs &amp; Kitkhayan (Neung)</v>
      </c>
      <c r="D15" s="161"/>
      <c r="E15" s="353" t="str">
        <f>CONCATENATE("",VLOOKUP(A7,'Deelnemers oranje'!C:E,2,FALSE)," &amp; ",VLOOKUP(A7,'Deelnemers oranje'!C:E,3,FALSE))</f>
        <v>Karin Terpstra &amp; Karin Fleuren</v>
      </c>
      <c r="F15" s="19">
        <v>0</v>
      </c>
      <c r="G15" s="19">
        <v>0</v>
      </c>
      <c r="H15" s="358"/>
      <c r="I15" s="19">
        <v>0</v>
      </c>
      <c r="J15" s="19">
        <v>0</v>
      </c>
      <c r="K15" s="358"/>
      <c r="L15" s="19">
        <v>0</v>
      </c>
      <c r="M15" s="19">
        <v>0</v>
      </c>
      <c r="N15" s="358"/>
      <c r="O15" s="357">
        <f t="shared" si="8"/>
        <v>0</v>
      </c>
      <c r="P15" s="357">
        <f t="shared" si="8"/>
        <v>0</v>
      </c>
      <c r="Q15" s="14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162" t="b">
        <f t="shared" si="2"/>
        <v>0</v>
      </c>
      <c r="AD15" s="162" t="b">
        <f t="shared" si="3"/>
        <v>0</v>
      </c>
      <c r="AE15" s="162" t="b">
        <f t="shared" si="4"/>
        <v>0</v>
      </c>
      <c r="AF15" s="162" t="b">
        <f t="shared" si="5"/>
        <v>0</v>
      </c>
      <c r="AG15" s="162" t="b">
        <f t="shared" si="6"/>
        <v>0</v>
      </c>
      <c r="AH15" s="162" t="b">
        <f t="shared" si="7"/>
        <v>0</v>
      </c>
    </row>
    <row r="16" spans="1:34" s="162" customFormat="1" ht="33.75" customHeight="1">
      <c r="A16" s="154">
        <v>15</v>
      </c>
      <c r="C16" s="109" t="str">
        <f>CONCATENATE("",VLOOKUP(A6,'Deelnemers oranje'!C:E,2,FALSE)," &amp; ",VLOOKUP(A6,'Deelnemers oranje'!C:E,3,FALSE))</f>
        <v>Ilja Nillesen &amp; Karin Elmans</v>
      </c>
      <c r="D16" s="41"/>
      <c r="E16" s="109" t="str">
        <f>CONCATENATE("",VLOOKUP(A7,'Deelnemers oranje'!C:E,2,FALSE)," &amp; ",VLOOKUP(A7,'Deelnemers oranje'!C:E,3,FALSE))</f>
        <v>Karin Terpstra &amp; Karin Fleuren</v>
      </c>
      <c r="F16" s="19">
        <v>0</v>
      </c>
      <c r="G16" s="19">
        <v>0</v>
      </c>
      <c r="H16" s="358"/>
      <c r="I16" s="19">
        <v>0</v>
      </c>
      <c r="J16" s="19">
        <v>0</v>
      </c>
      <c r="K16" s="358"/>
      <c r="L16" s="19">
        <v>0</v>
      </c>
      <c r="M16" s="19">
        <v>0</v>
      </c>
      <c r="N16" s="358"/>
      <c r="O16" s="357">
        <f t="shared" si="8"/>
        <v>0</v>
      </c>
      <c r="P16" s="19">
        <f t="shared" si="8"/>
        <v>0</v>
      </c>
      <c r="Q16" s="14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162" t="b">
        <f t="shared" si="2"/>
        <v>0</v>
      </c>
      <c r="AD16" s="162" t="b">
        <f t="shared" si="3"/>
        <v>0</v>
      </c>
      <c r="AE16" s="162" t="b">
        <f t="shared" si="4"/>
        <v>0</v>
      </c>
      <c r="AF16" s="162" t="b">
        <f t="shared" si="5"/>
        <v>0</v>
      </c>
      <c r="AG16" s="162" t="b">
        <f t="shared" si="6"/>
        <v>0</v>
      </c>
      <c r="AH16" s="162" t="b">
        <f t="shared" si="7"/>
        <v>0</v>
      </c>
    </row>
    <row r="17" spans="1:34" s="162" customFormat="1" ht="33.75" customHeight="1">
      <c r="A17" s="154">
        <v>16</v>
      </c>
      <c r="C17" s="109" t="str">
        <f>CONCATENATE("",VLOOKUP(A8,'Deelnemers oranje'!C:E,2,FALSE)," &amp; ",VLOOKUP(A8,'Deelnemers oranje'!C:E,3,FALSE))</f>
        <v>Caitlin Garot &amp;  Judith Broekmans</v>
      </c>
      <c r="D17" s="161"/>
      <c r="E17" s="109" t="str">
        <f>CONCATENATE("",VLOOKUP(A2,'Deelnemers oranje'!C:E,2,FALSE)," &amp; ",VLOOKUP(A2,'Deelnemers oranje'!C:E,3,FALSE))</f>
        <v>Ferdinand Kroes &amp; Naut Coppers</v>
      </c>
      <c r="F17" s="19">
        <v>0</v>
      </c>
      <c r="G17" s="19">
        <v>0</v>
      </c>
      <c r="H17" s="358"/>
      <c r="I17" s="19">
        <v>0</v>
      </c>
      <c r="J17" s="19">
        <v>0</v>
      </c>
      <c r="K17" s="358"/>
      <c r="L17" s="19">
        <v>0</v>
      </c>
      <c r="M17" s="19">
        <v>0</v>
      </c>
      <c r="N17" s="358"/>
      <c r="O17" s="357">
        <f aca="true" t="shared" si="9" ref="O17:O22">AC17+AE17+AG17</f>
        <v>0</v>
      </c>
      <c r="P17" s="19">
        <f aca="true" t="shared" si="10" ref="P17:P22">AD17+AF17+AH17</f>
        <v>0</v>
      </c>
      <c r="AC17" s="162" t="b">
        <f t="shared" si="2"/>
        <v>0</v>
      </c>
      <c r="AD17" s="162" t="b">
        <f t="shared" si="3"/>
        <v>0</v>
      </c>
      <c r="AE17" s="162" t="b">
        <f t="shared" si="4"/>
        <v>0</v>
      </c>
      <c r="AF17" s="162" t="b">
        <f t="shared" si="5"/>
        <v>0</v>
      </c>
      <c r="AG17" s="162" t="b">
        <f t="shared" si="6"/>
        <v>0</v>
      </c>
      <c r="AH17" s="162" t="b">
        <f t="shared" si="7"/>
        <v>0</v>
      </c>
    </row>
    <row r="18" spans="1:34" s="162" customFormat="1" ht="33.75" customHeight="1">
      <c r="A18" s="154">
        <v>17</v>
      </c>
      <c r="C18" s="109" t="str">
        <f>CONCATENATE("",VLOOKUP(A8,'Deelnemers oranje'!C:E,2,FALSE)," &amp; ",VLOOKUP(A8,'Deelnemers oranje'!C:E,3,FALSE))</f>
        <v>Caitlin Garot &amp;  Judith Broekmans</v>
      </c>
      <c r="D18" s="161"/>
      <c r="E18" s="109" t="str">
        <f>CONCATENATE("",VLOOKUP(A3,'Deelnemers oranje'!C:E,2,FALSE)," &amp; ",VLOOKUP(A3,'Deelnemers oranje'!C:E,3,FALSE))</f>
        <v>Edwin v/d Locht &amp; Dries Hofmans</v>
      </c>
      <c r="F18" s="19">
        <v>0</v>
      </c>
      <c r="G18" s="19">
        <v>0</v>
      </c>
      <c r="H18" s="358"/>
      <c r="I18" s="19">
        <v>0</v>
      </c>
      <c r="J18" s="19">
        <v>0</v>
      </c>
      <c r="K18" s="358"/>
      <c r="L18" s="19">
        <v>0</v>
      </c>
      <c r="M18" s="19">
        <v>0</v>
      </c>
      <c r="N18" s="358"/>
      <c r="O18" s="357">
        <f t="shared" si="9"/>
        <v>0</v>
      </c>
      <c r="P18" s="19">
        <f t="shared" si="10"/>
        <v>0</v>
      </c>
      <c r="AC18" s="162" t="b">
        <f t="shared" si="2"/>
        <v>0</v>
      </c>
      <c r="AD18" s="162" t="b">
        <f t="shared" si="3"/>
        <v>0</v>
      </c>
      <c r="AE18" s="162" t="b">
        <f t="shared" si="4"/>
        <v>0</v>
      </c>
      <c r="AF18" s="162" t="b">
        <f t="shared" si="5"/>
        <v>0</v>
      </c>
      <c r="AG18" s="162" t="b">
        <f t="shared" si="6"/>
        <v>0</v>
      </c>
      <c r="AH18" s="162" t="b">
        <f t="shared" si="7"/>
        <v>0</v>
      </c>
    </row>
    <row r="19" spans="1:34" s="162" customFormat="1" ht="33.75" customHeight="1">
      <c r="A19" s="154">
        <v>18</v>
      </c>
      <c r="C19" s="109" t="str">
        <f>CONCATENATE("",VLOOKUP(A8,'Deelnemers oranje'!C:E,2,FALSE)," &amp; ",VLOOKUP(A8,'Deelnemers oranje'!C:E,3,FALSE))</f>
        <v>Caitlin Garot &amp;  Judith Broekmans</v>
      </c>
      <c r="D19" s="161"/>
      <c r="E19" s="109" t="str">
        <f>CONCATENATE("",VLOOKUP(A4,'Deelnemers oranje'!C:E,2,FALSE)," &amp; ",VLOOKUP(A4,'Deelnemers oranje'!C:E,3,FALSE))</f>
        <v>Hans de Vries &amp; Henri Janssen</v>
      </c>
      <c r="F19" s="19">
        <v>0</v>
      </c>
      <c r="G19" s="19">
        <v>0</v>
      </c>
      <c r="H19" s="358"/>
      <c r="I19" s="19">
        <v>0</v>
      </c>
      <c r="J19" s="19">
        <v>0</v>
      </c>
      <c r="K19" s="358"/>
      <c r="L19" s="19">
        <v>0</v>
      </c>
      <c r="M19" s="19">
        <v>0</v>
      </c>
      <c r="N19" s="358"/>
      <c r="O19" s="357">
        <f t="shared" si="9"/>
        <v>0</v>
      </c>
      <c r="P19" s="19">
        <f t="shared" si="10"/>
        <v>0</v>
      </c>
      <c r="AC19" s="162" t="b">
        <f t="shared" si="2"/>
        <v>0</v>
      </c>
      <c r="AD19" s="162" t="b">
        <f t="shared" si="3"/>
        <v>0</v>
      </c>
      <c r="AE19" s="162" t="b">
        <f t="shared" si="4"/>
        <v>0</v>
      </c>
      <c r="AF19" s="162" t="b">
        <f t="shared" si="5"/>
        <v>0</v>
      </c>
      <c r="AG19" s="162" t="b">
        <f t="shared" si="6"/>
        <v>0</v>
      </c>
      <c r="AH19" s="162" t="b">
        <f t="shared" si="7"/>
        <v>0</v>
      </c>
    </row>
    <row r="20" spans="1:34" s="162" customFormat="1" ht="33.75" customHeight="1">
      <c r="A20" s="154">
        <v>19</v>
      </c>
      <c r="C20" s="109" t="str">
        <f>CONCATENATE("",VLOOKUP(A8,'Deelnemers oranje'!C:E,2,FALSE)," &amp; ",VLOOKUP(A8,'Deelnemers oranje'!C:E,3,FALSE))</f>
        <v>Caitlin Garot &amp;  Judith Broekmans</v>
      </c>
      <c r="D20" s="161"/>
      <c r="E20" s="109" t="str">
        <f>CONCATENATE("",VLOOKUP(A5,'Deelnemers oranje'!C:E,2,FALSE)," &amp; ",VLOOKUP(A5,'Deelnemers oranje'!C:E,3,FALSE))</f>
        <v>Rene Jacobs &amp; Kitkhayan (Neung)</v>
      </c>
      <c r="F20" s="19">
        <v>0</v>
      </c>
      <c r="G20" s="19">
        <v>0</v>
      </c>
      <c r="H20" s="358"/>
      <c r="I20" s="19">
        <v>0</v>
      </c>
      <c r="J20" s="19">
        <v>0</v>
      </c>
      <c r="K20" s="358"/>
      <c r="L20" s="19">
        <v>0</v>
      </c>
      <c r="M20" s="19">
        <v>0</v>
      </c>
      <c r="N20" s="358"/>
      <c r="O20" s="357">
        <f t="shared" si="9"/>
        <v>0</v>
      </c>
      <c r="P20" s="19">
        <f t="shared" si="10"/>
        <v>0</v>
      </c>
      <c r="AC20" s="162" t="b">
        <f t="shared" si="2"/>
        <v>0</v>
      </c>
      <c r="AD20" s="162" t="b">
        <f t="shared" si="3"/>
        <v>0</v>
      </c>
      <c r="AE20" s="162" t="b">
        <f t="shared" si="4"/>
        <v>0</v>
      </c>
      <c r="AF20" s="162" t="b">
        <f t="shared" si="5"/>
        <v>0</v>
      </c>
      <c r="AG20" s="162" t="b">
        <f t="shared" si="6"/>
        <v>0</v>
      </c>
      <c r="AH20" s="162" t="b">
        <f t="shared" si="7"/>
        <v>0</v>
      </c>
    </row>
    <row r="21" spans="1:34" s="162" customFormat="1" ht="33.75" customHeight="1">
      <c r="A21" s="154">
        <v>20</v>
      </c>
      <c r="C21" s="109" t="str">
        <f>CONCATENATE("",VLOOKUP(A8,'Deelnemers oranje'!C:E,2,FALSE)," &amp; ",VLOOKUP(A8,'Deelnemers oranje'!C:E,3,FALSE))</f>
        <v>Caitlin Garot &amp;  Judith Broekmans</v>
      </c>
      <c r="D21" s="161"/>
      <c r="E21" s="109" t="str">
        <f>CONCATENATE("",VLOOKUP(A6,'Deelnemers oranje'!C:E,2,FALSE)," &amp; ",VLOOKUP(A6,'Deelnemers oranje'!C:E,3,FALSE))</f>
        <v>Ilja Nillesen &amp; Karin Elmans</v>
      </c>
      <c r="F21" s="19">
        <v>0</v>
      </c>
      <c r="G21" s="19">
        <v>0</v>
      </c>
      <c r="H21" s="14"/>
      <c r="I21" s="19">
        <v>0</v>
      </c>
      <c r="J21" s="19">
        <v>0</v>
      </c>
      <c r="K21" s="14"/>
      <c r="L21" s="19">
        <v>0</v>
      </c>
      <c r="M21" s="19">
        <v>0</v>
      </c>
      <c r="N21" s="14"/>
      <c r="O21" s="19">
        <f t="shared" si="9"/>
        <v>0</v>
      </c>
      <c r="P21" s="19">
        <f t="shared" si="10"/>
        <v>0</v>
      </c>
      <c r="AC21" s="162" t="b">
        <f t="shared" si="2"/>
        <v>0</v>
      </c>
      <c r="AD21" s="162" t="b">
        <f t="shared" si="3"/>
        <v>0</v>
      </c>
      <c r="AE21" s="162" t="b">
        <f t="shared" si="4"/>
        <v>0</v>
      </c>
      <c r="AF21" s="162" t="b">
        <f t="shared" si="5"/>
        <v>0</v>
      </c>
      <c r="AG21" s="162" t="b">
        <f t="shared" si="6"/>
        <v>0</v>
      </c>
      <c r="AH21" s="162" t="b">
        <f t="shared" si="7"/>
        <v>0</v>
      </c>
    </row>
    <row r="22" spans="1:34" s="162" customFormat="1" ht="33.75" customHeight="1">
      <c r="A22" s="154">
        <v>21</v>
      </c>
      <c r="C22" s="353" t="str">
        <f>CONCATENATE("",VLOOKUP(A8,'Deelnemers oranje'!C:E,2,FALSE)," &amp; ",VLOOKUP(A8,'Deelnemers oranje'!C:E,3,FALSE))</f>
        <v>Caitlin Garot &amp;  Judith Broekmans</v>
      </c>
      <c r="D22" s="161"/>
      <c r="E22" s="353" t="str">
        <f>CONCATENATE("",VLOOKUP(A7,'Deelnemers oranje'!C:E,2,FALSE)," &amp; ",VLOOKUP(A7,'Deelnemers oranje'!C:E,3,FALSE))</f>
        <v>Karin Terpstra &amp; Karin Fleuren</v>
      </c>
      <c r="F22" s="357">
        <v>0</v>
      </c>
      <c r="G22" s="357">
        <v>0</v>
      </c>
      <c r="H22" s="358"/>
      <c r="I22" s="357">
        <v>0</v>
      </c>
      <c r="J22" s="357">
        <v>0</v>
      </c>
      <c r="K22" s="358"/>
      <c r="L22" s="357">
        <v>0</v>
      </c>
      <c r="M22" s="357">
        <v>0</v>
      </c>
      <c r="N22" s="358"/>
      <c r="O22" s="357">
        <f t="shared" si="9"/>
        <v>0</v>
      </c>
      <c r="P22" s="357">
        <f t="shared" si="10"/>
        <v>0</v>
      </c>
      <c r="S22" s="106"/>
      <c r="AC22" s="162" t="b">
        <f t="shared" si="2"/>
        <v>0</v>
      </c>
      <c r="AD22" s="162" t="b">
        <f t="shared" si="3"/>
        <v>0</v>
      </c>
      <c r="AE22" s="162" t="b">
        <f t="shared" si="4"/>
        <v>0</v>
      </c>
      <c r="AF22" s="162" t="b">
        <f t="shared" si="5"/>
        <v>0</v>
      </c>
      <c r="AG22" s="162" t="b">
        <f t="shared" si="6"/>
        <v>0</v>
      </c>
      <c r="AH22" s="162" t="b">
        <f t="shared" si="7"/>
        <v>0</v>
      </c>
    </row>
    <row r="23" spans="3:34" s="162" customFormat="1" ht="33.75" customHeight="1">
      <c r="C23" s="18"/>
      <c r="D23" s="228"/>
      <c r="E23" s="109"/>
      <c r="F23" s="18"/>
      <c r="G23" s="18"/>
      <c r="H23" s="358"/>
      <c r="I23" s="18"/>
      <c r="J23" s="18"/>
      <c r="K23" s="358"/>
      <c r="L23" s="18"/>
      <c r="M23" s="18"/>
      <c r="N23" s="358"/>
      <c r="O23" s="18"/>
      <c r="P23" s="18"/>
      <c r="S23" s="153"/>
      <c r="AC23" s="162">
        <f aca="true" t="shared" si="11" ref="AC23:AC37">IF(F23="","",IF(F23&gt;G23,1,IF(F23&lt;G23,0)))</f>
      </c>
      <c r="AD23" s="162">
        <f aca="true" t="shared" si="12" ref="AD23:AD37">IF(G23="","",IF(G23&gt;F23,1,IF(G23&lt;F23,0)))</f>
      </c>
      <c r="AE23" s="162">
        <f aca="true" t="shared" si="13" ref="AE23:AE37">IF(I23="","",IF(I23&gt;J23,1,IF(I23&lt;J23,0)))</f>
      </c>
      <c r="AF23" s="162">
        <f aca="true" t="shared" si="14" ref="AF23:AF37">IF(J23="","",IF(J23&gt;I23,1,IF(J23&lt;I23,0)))</f>
      </c>
      <c r="AG23" s="162">
        <f aca="true" t="shared" si="15" ref="AG23:AG37">IF(L23="","",IF(L23&gt;M23,1,IF(M23&lt;L23,0)))</f>
      </c>
      <c r="AH23" s="162">
        <f aca="true" t="shared" si="16" ref="AH23:AH37">IF(M23="","",IF(M23&gt;L23,1,IF(M23&lt;L23,0)))</f>
      </c>
    </row>
    <row r="24" spans="3:34" s="162" customFormat="1" ht="33.75" customHeight="1">
      <c r="C24" s="18"/>
      <c r="D24" s="228"/>
      <c r="E24" s="109"/>
      <c r="F24" s="18"/>
      <c r="G24" s="18"/>
      <c r="H24" s="358"/>
      <c r="I24" s="18"/>
      <c r="J24" s="18"/>
      <c r="K24" s="358"/>
      <c r="L24" s="18"/>
      <c r="M24" s="18"/>
      <c r="N24" s="358"/>
      <c r="O24" s="18"/>
      <c r="P24" s="18"/>
      <c r="S24" s="153"/>
      <c r="AC24" s="162">
        <f t="shared" si="11"/>
      </c>
      <c r="AD24" s="162">
        <f t="shared" si="12"/>
      </c>
      <c r="AE24" s="162">
        <f t="shared" si="13"/>
      </c>
      <c r="AF24" s="162">
        <f t="shared" si="14"/>
      </c>
      <c r="AG24" s="162">
        <f t="shared" si="15"/>
      </c>
      <c r="AH24" s="162">
        <f t="shared" si="16"/>
      </c>
    </row>
    <row r="25" spans="3:34" s="162" customFormat="1" ht="33.75" customHeight="1">
      <c r="C25" s="18"/>
      <c r="D25" s="228"/>
      <c r="E25" s="109"/>
      <c r="F25" s="18"/>
      <c r="G25" s="18"/>
      <c r="H25" s="358"/>
      <c r="I25" s="18"/>
      <c r="J25" s="18"/>
      <c r="K25" s="358"/>
      <c r="L25" s="18"/>
      <c r="M25" s="18"/>
      <c r="N25" s="358"/>
      <c r="O25" s="18"/>
      <c r="P25" s="18"/>
      <c r="S25" s="153"/>
      <c r="AC25" s="162">
        <f t="shared" si="11"/>
      </c>
      <c r="AD25" s="162">
        <f t="shared" si="12"/>
      </c>
      <c r="AE25" s="162">
        <f t="shared" si="13"/>
      </c>
      <c r="AF25" s="162">
        <f t="shared" si="14"/>
      </c>
      <c r="AG25" s="162">
        <f t="shared" si="15"/>
      </c>
      <c r="AH25" s="162">
        <f t="shared" si="16"/>
      </c>
    </row>
    <row r="26" spans="3:34" s="162" customFormat="1" ht="33.75" customHeight="1">
      <c r="C26" s="18"/>
      <c r="D26" s="18"/>
      <c r="E26" s="109"/>
      <c r="F26" s="19"/>
      <c r="G26" s="19"/>
      <c r="H26" s="358"/>
      <c r="I26" s="19"/>
      <c r="J26" s="420"/>
      <c r="K26" s="358"/>
      <c r="L26" s="19"/>
      <c r="M26" s="420"/>
      <c r="N26" s="358"/>
      <c r="O26" s="421"/>
      <c r="P26" s="420"/>
      <c r="S26" s="153"/>
      <c r="AC26" s="162">
        <f t="shared" si="11"/>
      </c>
      <c r="AD26" s="162">
        <f t="shared" si="12"/>
      </c>
      <c r="AE26" s="162">
        <f t="shared" si="13"/>
      </c>
      <c r="AF26" s="162">
        <f t="shared" si="14"/>
      </c>
      <c r="AG26" s="162">
        <f t="shared" si="15"/>
      </c>
      <c r="AH26" s="162">
        <f t="shared" si="16"/>
      </c>
    </row>
    <row r="27" spans="3:34" s="162" customFormat="1" ht="33.75" customHeight="1">
      <c r="C27" s="18"/>
      <c r="D27" s="228"/>
      <c r="E27" s="109"/>
      <c r="F27" s="18"/>
      <c r="G27" s="18"/>
      <c r="H27" s="358"/>
      <c r="I27" s="18"/>
      <c r="J27" s="18"/>
      <c r="K27" s="358"/>
      <c r="L27" s="18"/>
      <c r="M27" s="18"/>
      <c r="N27" s="358"/>
      <c r="O27" s="18"/>
      <c r="P27" s="18"/>
      <c r="S27" s="153"/>
      <c r="AC27" s="162">
        <f t="shared" si="11"/>
      </c>
      <c r="AD27" s="162">
        <f t="shared" si="12"/>
      </c>
      <c r="AE27" s="162">
        <f t="shared" si="13"/>
      </c>
      <c r="AF27" s="162">
        <f t="shared" si="14"/>
      </c>
      <c r="AG27" s="162">
        <f t="shared" si="15"/>
      </c>
      <c r="AH27" s="162">
        <f t="shared" si="16"/>
      </c>
    </row>
    <row r="28" spans="3:34" s="162" customFormat="1" ht="33.75" customHeight="1">
      <c r="C28" s="18"/>
      <c r="D28" s="228"/>
      <c r="E28" s="109"/>
      <c r="F28" s="18"/>
      <c r="G28" s="18"/>
      <c r="H28" s="358"/>
      <c r="I28" s="18"/>
      <c r="J28" s="18"/>
      <c r="K28" s="358"/>
      <c r="L28" s="18"/>
      <c r="M28" s="18"/>
      <c r="N28" s="358"/>
      <c r="O28" s="18"/>
      <c r="P28" s="18"/>
      <c r="S28" s="153"/>
      <c r="AC28" s="162">
        <f t="shared" si="11"/>
      </c>
      <c r="AD28" s="162">
        <f t="shared" si="12"/>
      </c>
      <c r="AE28" s="162">
        <f t="shared" si="13"/>
      </c>
      <c r="AF28" s="162">
        <f t="shared" si="14"/>
      </c>
      <c r="AG28" s="162">
        <f t="shared" si="15"/>
      </c>
      <c r="AH28" s="162">
        <f t="shared" si="16"/>
      </c>
    </row>
    <row r="29" spans="3:34" s="162" customFormat="1" ht="33.75" customHeight="1">
      <c r="C29" s="18"/>
      <c r="D29" s="228"/>
      <c r="E29" s="109"/>
      <c r="F29" s="18"/>
      <c r="G29" s="18"/>
      <c r="H29" s="358"/>
      <c r="I29" s="18"/>
      <c r="J29" s="18"/>
      <c r="K29" s="358"/>
      <c r="L29" s="18"/>
      <c r="M29" s="18"/>
      <c r="N29" s="358"/>
      <c r="O29" s="18"/>
      <c r="P29" s="18"/>
      <c r="S29" s="153"/>
      <c r="AC29" s="162">
        <f t="shared" si="11"/>
      </c>
      <c r="AD29" s="162">
        <f t="shared" si="12"/>
      </c>
      <c r="AE29" s="162">
        <f t="shared" si="13"/>
      </c>
      <c r="AF29" s="162">
        <f t="shared" si="14"/>
      </c>
      <c r="AG29" s="162">
        <f t="shared" si="15"/>
      </c>
      <c r="AH29" s="162">
        <f t="shared" si="16"/>
      </c>
    </row>
    <row r="30" spans="3:34" s="162" customFormat="1" ht="33.75" customHeight="1">
      <c r="C30" s="18"/>
      <c r="D30" s="228"/>
      <c r="E30" s="18"/>
      <c r="F30" s="18"/>
      <c r="G30" s="18"/>
      <c r="H30" s="358"/>
      <c r="I30" s="18"/>
      <c r="J30" s="18"/>
      <c r="K30" s="358"/>
      <c r="L30" s="18"/>
      <c r="M30" s="18"/>
      <c r="N30" s="358"/>
      <c r="O30" s="18"/>
      <c r="P30" s="18"/>
      <c r="S30" s="153"/>
      <c r="AC30" s="162">
        <f t="shared" si="11"/>
      </c>
      <c r="AD30" s="162">
        <f t="shared" si="12"/>
      </c>
      <c r="AE30" s="162">
        <f t="shared" si="13"/>
      </c>
      <c r="AF30" s="162">
        <f t="shared" si="14"/>
      </c>
      <c r="AG30" s="162">
        <f t="shared" si="15"/>
      </c>
      <c r="AH30" s="162">
        <f t="shared" si="16"/>
      </c>
    </row>
    <row r="31" spans="3:34" s="162" customFormat="1" ht="33.75" customHeight="1">
      <c r="C31" s="18"/>
      <c r="D31" s="18"/>
      <c r="E31" s="109"/>
      <c r="F31" s="19"/>
      <c r="G31" s="19"/>
      <c r="H31" s="358"/>
      <c r="I31" s="19"/>
      <c r="J31" s="420"/>
      <c r="K31" s="358"/>
      <c r="L31" s="19"/>
      <c r="M31" s="420"/>
      <c r="N31" s="358"/>
      <c r="O31" s="421"/>
      <c r="P31" s="420"/>
      <c r="S31" s="106"/>
      <c r="AC31" s="162">
        <f t="shared" si="11"/>
      </c>
      <c r="AD31" s="162">
        <f t="shared" si="12"/>
      </c>
      <c r="AE31" s="162">
        <f t="shared" si="13"/>
      </c>
      <c r="AF31" s="162">
        <f t="shared" si="14"/>
      </c>
      <c r="AG31" s="162">
        <f t="shared" si="15"/>
      </c>
      <c r="AH31" s="162">
        <f t="shared" si="16"/>
      </c>
    </row>
    <row r="32" spans="3:34" s="162" customFormat="1" ht="33.75" customHeight="1">
      <c r="C32" s="18"/>
      <c r="D32" s="228"/>
      <c r="E32" s="109"/>
      <c r="F32" s="18"/>
      <c r="G32" s="18"/>
      <c r="H32" s="358"/>
      <c r="I32" s="18"/>
      <c r="J32" s="18"/>
      <c r="K32" s="358"/>
      <c r="L32" s="18"/>
      <c r="M32" s="18"/>
      <c r="N32" s="358"/>
      <c r="O32" s="18"/>
      <c r="P32" s="18"/>
      <c r="AC32" s="162">
        <f t="shared" si="11"/>
      </c>
      <c r="AD32" s="162">
        <f t="shared" si="12"/>
      </c>
      <c r="AE32" s="162">
        <f t="shared" si="13"/>
      </c>
      <c r="AF32" s="162">
        <f t="shared" si="14"/>
      </c>
      <c r="AG32" s="162">
        <f t="shared" si="15"/>
      </c>
      <c r="AH32" s="162">
        <f t="shared" si="16"/>
      </c>
    </row>
    <row r="33" spans="3:34" s="162" customFormat="1" ht="33.75" customHeight="1">
      <c r="C33" s="18"/>
      <c r="D33" s="228"/>
      <c r="E33" s="109"/>
      <c r="F33" s="18"/>
      <c r="G33" s="18"/>
      <c r="H33" s="358"/>
      <c r="I33" s="18"/>
      <c r="J33" s="18"/>
      <c r="K33" s="358"/>
      <c r="L33" s="18"/>
      <c r="M33" s="18"/>
      <c r="N33" s="358"/>
      <c r="O33" s="18"/>
      <c r="P33" s="18"/>
      <c r="AC33" s="162">
        <f t="shared" si="11"/>
      </c>
      <c r="AD33" s="162">
        <f t="shared" si="12"/>
      </c>
      <c r="AE33" s="162">
        <f t="shared" si="13"/>
      </c>
      <c r="AF33" s="162">
        <f t="shared" si="14"/>
      </c>
      <c r="AG33" s="162">
        <f t="shared" si="15"/>
      </c>
      <c r="AH33" s="162">
        <f t="shared" si="16"/>
      </c>
    </row>
    <row r="34" spans="3:34" s="162" customFormat="1" ht="33.75" customHeight="1">
      <c r="C34" s="18"/>
      <c r="D34" s="228"/>
      <c r="E34" s="109"/>
      <c r="F34" s="18"/>
      <c r="G34" s="18"/>
      <c r="H34" s="358"/>
      <c r="I34" s="18"/>
      <c r="J34" s="18"/>
      <c r="K34" s="358"/>
      <c r="L34" s="18"/>
      <c r="M34" s="18"/>
      <c r="N34" s="358"/>
      <c r="O34" s="18"/>
      <c r="P34" s="18"/>
      <c r="AC34" s="162">
        <f t="shared" si="11"/>
      </c>
      <c r="AD34" s="162">
        <f t="shared" si="12"/>
      </c>
      <c r="AE34" s="162">
        <f t="shared" si="13"/>
      </c>
      <c r="AF34" s="162">
        <f t="shared" si="14"/>
      </c>
      <c r="AG34" s="162">
        <f t="shared" si="15"/>
      </c>
      <c r="AH34" s="162">
        <f t="shared" si="16"/>
      </c>
    </row>
    <row r="35" spans="3:34" s="162" customFormat="1" ht="33.75" customHeight="1">
      <c r="C35" s="18"/>
      <c r="D35" s="228"/>
      <c r="E35" s="109"/>
      <c r="F35" s="18"/>
      <c r="G35" s="18"/>
      <c r="H35" s="358"/>
      <c r="I35" s="18"/>
      <c r="J35" s="18"/>
      <c r="K35" s="358"/>
      <c r="L35" s="18"/>
      <c r="M35" s="18"/>
      <c r="N35" s="358"/>
      <c r="O35" s="18"/>
      <c r="P35" s="18"/>
      <c r="AC35" s="162">
        <f t="shared" si="11"/>
      </c>
      <c r="AD35" s="162">
        <f t="shared" si="12"/>
      </c>
      <c r="AE35" s="162">
        <f t="shared" si="13"/>
      </c>
      <c r="AF35" s="162">
        <f t="shared" si="14"/>
      </c>
      <c r="AG35" s="162">
        <f t="shared" si="15"/>
      </c>
      <c r="AH35" s="162">
        <f t="shared" si="16"/>
      </c>
    </row>
    <row r="36" spans="3:34" s="162" customFormat="1" ht="33" customHeight="1">
      <c r="C36" s="18"/>
      <c r="D36" s="422"/>
      <c r="E36" s="109"/>
      <c r="F36" s="19"/>
      <c r="G36" s="19"/>
      <c r="H36" s="358"/>
      <c r="I36" s="19"/>
      <c r="J36" s="19"/>
      <c r="K36" s="358"/>
      <c r="L36" s="19"/>
      <c r="M36" s="19"/>
      <c r="N36" s="358"/>
      <c r="O36" s="19"/>
      <c r="P36" s="19"/>
      <c r="AC36" s="162">
        <f t="shared" si="11"/>
      </c>
      <c r="AD36" s="162">
        <f t="shared" si="12"/>
      </c>
      <c r="AE36" s="162">
        <f t="shared" si="13"/>
      </c>
      <c r="AF36" s="162">
        <f t="shared" si="14"/>
      </c>
      <c r="AG36" s="162">
        <f t="shared" si="15"/>
      </c>
      <c r="AH36" s="162">
        <f t="shared" si="16"/>
      </c>
    </row>
    <row r="37" spans="3:34" s="162" customFormat="1" ht="33" customHeight="1">
      <c r="C37" s="18"/>
      <c r="D37" s="422"/>
      <c r="E37" s="109"/>
      <c r="F37" s="19"/>
      <c r="G37" s="19"/>
      <c r="H37" s="358"/>
      <c r="I37" s="19"/>
      <c r="J37" s="19"/>
      <c r="K37" s="358"/>
      <c r="L37" s="19"/>
      <c r="M37" s="19"/>
      <c r="N37" s="358"/>
      <c r="O37" s="19"/>
      <c r="P37" s="19"/>
      <c r="AC37" s="162">
        <f t="shared" si="11"/>
      </c>
      <c r="AD37" s="162">
        <f t="shared" si="12"/>
      </c>
      <c r="AE37" s="162">
        <f t="shared" si="13"/>
      </c>
      <c r="AF37" s="162">
        <f t="shared" si="14"/>
      </c>
      <c r="AG37" s="162">
        <f t="shared" si="15"/>
      </c>
      <c r="AH37" s="162">
        <f t="shared" si="16"/>
      </c>
    </row>
    <row r="38" spans="3:16" s="162" customFormat="1" ht="33" customHeight="1">
      <c r="C38" s="136"/>
      <c r="D38" s="165"/>
      <c r="E38" s="16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3:16" s="162" customFormat="1" ht="33" customHeight="1">
      <c r="C39" s="136"/>
      <c r="D39" s="165"/>
      <c r="E39" s="16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3:16" s="162" customFormat="1" ht="33" customHeight="1">
      <c r="C40" s="136"/>
      <c r="D40" s="165"/>
      <c r="E40" s="16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3:16" s="162" customFormat="1" ht="33" customHeight="1">
      <c r="C41" s="136"/>
      <c r="D41" s="165"/>
      <c r="E41" s="16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3:16" s="162" customFormat="1" ht="33" customHeight="1">
      <c r="C42" s="136"/>
      <c r="D42" s="165"/>
      <c r="E42" s="16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3:16" s="162" customFormat="1" ht="33" customHeight="1">
      <c r="C43" s="136"/>
      <c r="D43" s="165"/>
      <c r="E43" s="16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3:16" s="162" customFormat="1" ht="33" customHeight="1">
      <c r="C44" s="136"/>
      <c r="D44" s="165"/>
      <c r="E44" s="16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3:16" s="162" customFormat="1" ht="33" customHeight="1">
      <c r="C45" s="136"/>
      <c r="D45" s="165"/>
      <c r="E45" s="16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3:16" s="162" customFormat="1" ht="33" customHeight="1">
      <c r="C46" s="136"/>
      <c r="D46" s="165"/>
      <c r="E46" s="16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3:16" s="162" customFormat="1" ht="33" customHeight="1">
      <c r="C47" s="136"/>
      <c r="D47" s="165"/>
      <c r="E47" s="16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3:16" s="162" customFormat="1" ht="33" customHeight="1">
      <c r="C48" s="136"/>
      <c r="D48" s="165"/>
      <c r="E48" s="16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3:16" s="162" customFormat="1" ht="33" customHeight="1">
      <c r="C49" s="136"/>
      <c r="D49" s="165"/>
      <c r="E49" s="165"/>
      <c r="F49" s="16"/>
      <c r="G49" s="16"/>
      <c r="H49" s="16"/>
      <c r="I49" s="16"/>
      <c r="J49" s="16"/>
      <c r="K49" s="16"/>
      <c r="L49" s="16"/>
      <c r="N49" s="16"/>
      <c r="O49" s="16"/>
      <c r="P49" s="16"/>
    </row>
    <row r="50" ht="30" customHeight="1">
      <c r="D50" s="136"/>
    </row>
    <row r="58" spans="4:8" ht="15.75">
      <c r="D58" s="30"/>
      <c r="F58" s="30"/>
      <c r="H58" s="30"/>
    </row>
    <row r="59" spans="4:8" ht="15.75">
      <c r="D59" s="30"/>
      <c r="F59" s="30"/>
      <c r="H59" s="30"/>
    </row>
    <row r="93" spans="4:10" ht="15.75">
      <c r="D93" s="30"/>
      <c r="F93" s="30"/>
      <c r="H93" s="30"/>
      <c r="J93" s="30"/>
    </row>
    <row r="94" spans="4:10" ht="15.75">
      <c r="D94" s="30"/>
      <c r="F94" s="30"/>
      <c r="H94" s="30"/>
      <c r="J94" s="30"/>
    </row>
    <row r="128" spans="4:6" ht="15.75">
      <c r="D128" s="30"/>
      <c r="F128" s="30"/>
    </row>
    <row r="129" spans="4:6" ht="15.75">
      <c r="D129" s="30"/>
      <c r="F129" s="30"/>
    </row>
    <row r="163" spans="4:6" ht="15.75">
      <c r="D163" s="30"/>
      <c r="F163" s="30"/>
    </row>
    <row r="164" spans="4:6" ht="15.75">
      <c r="D164" s="30"/>
      <c r="F164" s="30"/>
    </row>
    <row r="233" ht="15.75">
      <c r="D233" s="30"/>
    </row>
    <row r="234" ht="15.75">
      <c r="D234" s="30"/>
    </row>
    <row r="268" ht="15.75">
      <c r="D268" s="30"/>
    </row>
    <row r="269" ht="15.75">
      <c r="D269" s="30"/>
    </row>
    <row r="303" spans="4:10" ht="15.75">
      <c r="D303" s="30"/>
      <c r="F303" s="30"/>
      <c r="H303" s="30"/>
      <c r="J303" s="30"/>
    </row>
    <row r="304" spans="4:10" ht="15.75">
      <c r="D304" s="30"/>
      <c r="F304" s="30"/>
      <c r="H304" s="30"/>
      <c r="J304" s="30"/>
    </row>
    <row r="338" ht="15.75">
      <c r="D338" s="30"/>
    </row>
    <row r="339" ht="15.75">
      <c r="D339" s="30"/>
    </row>
    <row r="373" spans="4:6" ht="15.75">
      <c r="D373" s="30"/>
      <c r="F373" s="30"/>
    </row>
    <row r="374" spans="4:6" ht="15.75">
      <c r="D374" s="30"/>
      <c r="F374" s="30"/>
    </row>
    <row r="408" spans="4:10" ht="15.75">
      <c r="D408" s="30"/>
      <c r="F408" s="30"/>
      <c r="H408" s="30"/>
      <c r="J408" s="30"/>
    </row>
    <row r="409" spans="4:10" ht="15.75">
      <c r="D409" s="30"/>
      <c r="F409" s="30"/>
      <c r="H409" s="30"/>
      <c r="J409" s="30"/>
    </row>
    <row r="513" spans="4:6" ht="15.75">
      <c r="D513" s="30"/>
      <c r="F513" s="30"/>
    </row>
    <row r="514" spans="4:6" ht="15.75">
      <c r="D514" s="30"/>
      <c r="F514" s="30"/>
    </row>
  </sheetData>
  <sheetProtection/>
  <mergeCells count="1">
    <mergeCell ref="C1:E1"/>
  </mergeCells>
  <printOptions/>
  <pageMargins left="0.2362204724409449" right="0.31496062992125984" top="0.2362204724409449" bottom="0.2362204724409449" header="0.2362204724409449" footer="0.1968503937007874"/>
  <pageSetup orientation="portrait" paperSize="9" scale="48" r:id="rId1"/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1">
    <tabColor rgb="FF92D050"/>
  </sheetPr>
  <dimension ref="A1:Y1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28125" style="0" customWidth="1"/>
    <col min="2" max="2" width="5.57421875" style="0" customWidth="1"/>
    <col min="3" max="3" width="35.28125" style="0" bestFit="1" customWidth="1"/>
    <col min="4" max="4" width="7.57421875" style="0" bestFit="1" customWidth="1"/>
    <col min="5" max="5" width="1.421875" style="0" customWidth="1"/>
    <col min="6" max="6" width="8.57421875" style="0" bestFit="1" customWidth="1"/>
    <col min="7" max="7" width="1.57421875" style="0" customWidth="1"/>
    <col min="8" max="8" width="6.28125" style="0" bestFit="1" customWidth="1"/>
    <col min="9" max="9" width="1.7109375" style="0" customWidth="1"/>
    <col min="10" max="10" width="5.421875" style="0" customWidth="1"/>
    <col min="11" max="11" width="1.7109375" style="0" customWidth="1"/>
    <col min="12" max="12" width="6.57421875" style="0" customWidth="1"/>
    <col min="13" max="13" width="1.7109375" style="0" customWidth="1"/>
    <col min="14" max="14" width="6.00390625" style="0" customWidth="1"/>
    <col min="15" max="15" width="1.7109375" style="0" customWidth="1"/>
    <col min="16" max="16" width="7.8515625" style="0" customWidth="1"/>
    <col min="20" max="20" width="15.28125" style="0" bestFit="1" customWidth="1"/>
    <col min="21" max="21" width="21.00390625" style="0" bestFit="1" customWidth="1"/>
    <col min="22" max="22" width="18.00390625" style="0" bestFit="1" customWidth="1"/>
  </cols>
  <sheetData>
    <row r="1" spans="20:25" ht="15" customHeight="1">
      <c r="T1" s="74"/>
      <c r="U1" s="74"/>
      <c r="V1" s="74"/>
      <c r="W1" s="74"/>
      <c r="X1" s="74"/>
      <c r="Y1" s="74"/>
    </row>
    <row r="2" spans="3:25" ht="30" customHeight="1">
      <c r="C2" s="201" t="s">
        <v>227</v>
      </c>
      <c r="D2" s="203" t="s">
        <v>72</v>
      </c>
      <c r="E2" s="204"/>
      <c r="F2" s="203" t="s">
        <v>73</v>
      </c>
      <c r="G2" s="204"/>
      <c r="H2" s="205" t="s">
        <v>5</v>
      </c>
      <c r="I2" s="206"/>
      <c r="J2" s="205" t="s">
        <v>74</v>
      </c>
      <c r="K2" s="206"/>
      <c r="L2" s="205" t="s">
        <v>75</v>
      </c>
      <c r="M2" s="206"/>
      <c r="N2" s="205" t="s">
        <v>5</v>
      </c>
      <c r="O2" s="206"/>
      <c r="P2" s="205" t="s">
        <v>76</v>
      </c>
      <c r="T2" s="74"/>
      <c r="U2" s="74"/>
      <c r="V2" s="74"/>
      <c r="W2" s="74"/>
      <c r="X2" s="74"/>
      <c r="Y2" s="74"/>
    </row>
    <row r="3" spans="1:25" ht="30" customHeight="1">
      <c r="A3" s="273">
        <v>3</v>
      </c>
      <c r="B3" s="273">
        <v>3</v>
      </c>
      <c r="C3" s="67" t="str">
        <f>CONCATENATE("",VLOOKUP(A3,'Deelnemers rood'!F:H,2,FALSE)," &amp; ",VLOOKUP(A3,'Deelnemers rood'!F:H,3,FALSE))</f>
        <v>Marco Terpstra &amp; Caitlin Garot</v>
      </c>
      <c r="D3" s="19">
        <f>'Mix rood '!G3+'Mix rood '!J3+'Mix rood '!M3+'Mix rood '!G9+'Mix rood '!J9+'Mix rood '!M9+'Mix rood '!F15+'Mix rood '!I15+'Mix rood '!L15+'Mix rood '!F16+'Mix rood '!I16+'Mix rood '!L16+'Mix rood '!F17+'Mix rood '!I17+'Mix rood '!L17+'Mix rood '!F18+'Mix rood '!I18+'Mix rood '!L18+'Mix rood '!F19+'Mix rood '!I19+'Mix rood '!L19</f>
        <v>0</v>
      </c>
      <c r="E3" s="77"/>
      <c r="F3" s="19">
        <f>'Mix rood '!F3+'Mix rood '!I3+'Mix rood '!L3+'Mix rood '!F9+'Mix rood '!I9+'Mix rood '!L9+'Mix rood '!G15+'Mix rood '!J15+'Mix rood '!M15+'Mix rood '!G16+'Mix rood '!J16+'Mix rood '!M16+'Mix rood '!G17+'Mix rood '!J17+'Mix rood '!M17+'Mix rood '!G18+'Mix rood '!J18+'Mix rood '!M18+'Mix rood '!G19+'Mix rood '!J19+'Mix rood '!M19</f>
        <v>0</v>
      </c>
      <c r="G3" s="77"/>
      <c r="H3" s="19">
        <f aca="true" t="shared" si="0" ref="H3:H12">D3-F3</f>
        <v>0</v>
      </c>
      <c r="I3" s="77"/>
      <c r="J3" s="19">
        <f>'Mix rood '!P3+'Mix rood '!P9+'Mix rood '!O15+'Mix rood '!O16+'Mix rood '!O17+'Mix rood '!O18+'Mix rood '!O19</f>
        <v>0</v>
      </c>
      <c r="K3" s="77"/>
      <c r="L3" s="19">
        <f>'Mix rood '!O3+'Mix rood '!O9+'Mix rood '!P15+'Mix rood '!P16+'Mix rood '!P17+'Mix rood '!P18+'Mix rood '!P19</f>
        <v>0</v>
      </c>
      <c r="M3" s="77"/>
      <c r="N3" s="19">
        <f aca="true" t="shared" si="1" ref="N3:N12">J3-L3</f>
        <v>0</v>
      </c>
      <c r="O3" s="207"/>
      <c r="P3" s="230">
        <v>1</v>
      </c>
      <c r="Q3" s="209"/>
      <c r="R3" s="209"/>
      <c r="T3" s="74"/>
      <c r="U3" s="28"/>
      <c r="V3" s="28"/>
      <c r="W3" s="74"/>
      <c r="X3" s="74"/>
      <c r="Y3" s="74"/>
    </row>
    <row r="4" spans="1:25" ht="30" customHeight="1">
      <c r="A4" s="273">
        <v>2</v>
      </c>
      <c r="B4" s="273">
        <f>VLOOKUP(A4,'Deelnemers rood'!F:H,1,FALSE)</f>
        <v>2</v>
      </c>
      <c r="C4" s="67" t="str">
        <f>CONCATENATE("",VLOOKUP(A4,'Deelnemers rood'!F:H,2,FALSE)," &amp; ",VLOOKUP(A4,'Deelnemers rood'!F:H,3,FALSE))</f>
        <v>Mike Beker &amp;  Judith Broekmans</v>
      </c>
      <c r="D4" s="19">
        <f>'Mix rood '!G2+'Mix rood '!J2+'Mix rood '!M2+'Mix rood '!F9+'Mix rood '!I9+'Mix rood '!L9+'Mix rood '!F10+'Mix rood '!I10+'Mix rood '!L10+'Mix rood '!F11+'Mix rood '!I11+'Mix rood '!L11+'Mix rood '!F12+'Mix rood '!I12+'Mix rood '!L12+'Mix rood '!F13+'Mix rood '!I13+'Mix rood '!L13+'Mix rood '!F14+'Mix rood '!I14+'Mix rood '!L14</f>
        <v>0</v>
      </c>
      <c r="E4" s="77"/>
      <c r="F4" s="19">
        <f>'Mix rood '!F2+'Mix rood '!I2+'Mix rood '!L2+'Mix rood '!G9+'Mix rood '!J9+'Mix rood '!M9+'Mix rood '!G10+'Mix rood '!J10+'Mix rood '!M10+'Mix rood '!G11+'Mix rood '!J11+'Mix rood '!M11+'Mix rood '!G12+'Mix rood '!J12+'Mix rood '!M12+'Mix rood '!G13+'Mix rood '!J13+'Mix rood '!M13+'Mix rood '!G14+'Mix rood '!J14+'Mix rood '!M14</f>
        <v>0</v>
      </c>
      <c r="G4" s="77"/>
      <c r="H4" s="19">
        <f t="shared" si="0"/>
        <v>0</v>
      </c>
      <c r="I4" s="77"/>
      <c r="J4" s="19">
        <f>'Mix rood '!P2+'Mix rood '!O9+'Mix rood '!O10+'Mix rood '!O11+'Mix rood '!O12+'Mix rood '!O13+'Mix rood '!O14</f>
        <v>0</v>
      </c>
      <c r="K4" s="77"/>
      <c r="L4" s="19">
        <f>'Mix rood '!O2+'Mix rood '!P9+'Mix rood '!P10+'Mix rood '!P11+'Mix rood '!P12+'Mix rood '!P13+'Mix rood '!P14</f>
        <v>0</v>
      </c>
      <c r="M4" s="77"/>
      <c r="N4" s="19">
        <f t="shared" si="1"/>
        <v>0</v>
      </c>
      <c r="O4" s="207"/>
      <c r="P4" s="230">
        <v>2</v>
      </c>
      <c r="T4" s="28"/>
      <c r="U4" s="28"/>
      <c r="V4" s="28"/>
      <c r="W4" s="74"/>
      <c r="X4" s="74"/>
      <c r="Y4" s="74"/>
    </row>
    <row r="5" spans="1:25" ht="30" customHeight="1">
      <c r="A5" s="273">
        <v>5</v>
      </c>
      <c r="B5" s="273">
        <f>VLOOKUP(A5,'Deelnemers rood'!F:H,1,FALSE)</f>
        <v>5</v>
      </c>
      <c r="C5" s="67" t="str">
        <f>CONCATENATE("",VLOOKUP(A5,'Deelnemers rood'!F:H,2,FALSE)," &amp; ",VLOOKUP(A5,'Deelnemers rood'!F:H,3,FALSE))</f>
        <v>Mark Geboers &amp; Myrna Kusters</v>
      </c>
      <c r="D5" s="229">
        <f>'Mix rood '!G5+'Mix rood '!J5+'Mix rood '!M5+'Mix rood '!G11+'Mix rood '!J11+'Mix rood '!M11+'Mix rood '!G16+'Mix rood '!J16+'Mix rood '!M16+'Mix rood '!G20+'Mix rood '!J20+'Mix rood '!M20+'Mix rood '!F24+'Mix rood '!I24+'Mix rood '!L24+'Mix rood '!F25+'Mix rood '!I25+'Mix rood '!L25+'Mix rood '!F26+'Mix rood '!I26+'Mix rood '!L26</f>
        <v>0</v>
      </c>
      <c r="E5" s="77"/>
      <c r="F5" s="229">
        <f>'Mix rood '!F5+'Mix rood '!I5+'Mix rood '!L5+'Mix rood '!F11+'Mix rood '!I11+'Mix rood '!L11+'Mix rood '!F16+'Mix rood '!I16+'Mix rood '!L16+'Mix rood '!F20+'Mix rood '!I20+'Mix rood '!L20+'Mix rood '!G24+'Mix rood '!J24+'Mix rood '!M24+'Mix rood '!G25+'Mix rood '!J25+'Mix rood '!M25+'Mix rood '!G26+'Mix rood '!J26+'Mix rood '!M26</f>
        <v>0</v>
      </c>
      <c r="G5" s="77"/>
      <c r="H5" s="229">
        <f t="shared" si="0"/>
        <v>0</v>
      </c>
      <c r="I5" s="77"/>
      <c r="J5" s="229">
        <f>'Mix rood '!P5+'Mix rood '!P11+'Mix rood '!P16+'Mix rood '!P20+'Mix rood '!O24+'Mix rood '!O25+'Mix rood '!O26</f>
        <v>0</v>
      </c>
      <c r="K5" s="77"/>
      <c r="L5" s="229">
        <f>'Mix rood '!O5+'Mix rood '!O11+'Mix rood '!O16+'Mix rood '!O20+'Mix rood '!P24+'Mix rood '!P25+'Mix rood '!P26</f>
        <v>0</v>
      </c>
      <c r="M5" s="77"/>
      <c r="N5" s="229">
        <f t="shared" si="1"/>
        <v>0</v>
      </c>
      <c r="O5" s="207"/>
      <c r="P5" s="230">
        <v>3</v>
      </c>
      <c r="T5" s="28"/>
      <c r="U5" s="28"/>
      <c r="V5" s="28"/>
      <c r="W5" s="74"/>
      <c r="X5" s="74"/>
      <c r="Y5" s="74"/>
    </row>
    <row r="6" spans="1:25" ht="30" customHeight="1">
      <c r="A6" s="273">
        <v>4</v>
      </c>
      <c r="B6" s="273">
        <v>4</v>
      </c>
      <c r="C6" s="67" t="str">
        <f>CONCATENATE("",VLOOKUP(A6,'Deelnemers rood'!F:H,2,FALSE)," &amp; ",VLOOKUP(A6,'Deelnemers rood'!F:H,3,FALSE))</f>
        <v>Bart Rutjes &amp; Karin Terpstra</v>
      </c>
      <c r="D6" s="229">
        <f>'Mix rood '!G4+'Mix rood '!J4+'Mix rood '!M4+'Mix rood '!G10+'Mix rood '!J10+'Mix rood '!M10+'Mix rood '!G15+'Mix rood '!J15+'Mix rood '!M15+'Mix rood '!F20+'Mix rood '!I20+'Mix rood '!L20+'Mix rood '!F21+'Mix rood '!I21+'Mix rood '!L21+'Mix rood '!F22+'Mix rood '!I22+'Mix rood '!L22+'Mix rood '!F23+'Mix rood '!I23+'Mix rood '!L23</f>
        <v>0</v>
      </c>
      <c r="E6" s="77"/>
      <c r="F6" s="229">
        <f>'Mix rood '!G23+'Mix rood '!J23+'Mix rood '!M23+'Mix rood '!G22+'Mix rood '!J22+'Mix rood '!M22+'Mix rood '!G21+'Mix rood '!J21+'Mix rood '!M21+'Mix rood '!G20+'Mix rood '!J20+'Mix rood '!M20+'Mix rood '!F10+'Mix rood '!I10+'Mix rood '!L10+'Mix rood '!F4+'Mix rood '!I4+'Mix rood '!L4+'Mix rood '!F15+'Mix rood '!I15+'Mix rood '!L15</f>
        <v>0</v>
      </c>
      <c r="G6" s="77"/>
      <c r="H6" s="229">
        <f t="shared" si="0"/>
        <v>0</v>
      </c>
      <c r="I6" s="77"/>
      <c r="J6" s="229">
        <f>'Mix rood '!O23+'Mix rood '!O22+'Mix rood '!O21+'Mix rood '!O20+'Mix rood '!P15+'Mix rood '!P10+'Mix rood '!P4</f>
        <v>0</v>
      </c>
      <c r="K6" s="77"/>
      <c r="L6" s="229">
        <f>'Mix rood '!P23+'Mix rood '!P22+'Mix rood '!P21+'Mix rood '!P20+'Mix rood '!O15+'Mix rood '!O10+'Mix rood '!O4</f>
        <v>0</v>
      </c>
      <c r="M6" s="77"/>
      <c r="N6" s="229">
        <f t="shared" si="1"/>
        <v>0</v>
      </c>
      <c r="O6" s="207"/>
      <c r="P6" s="230">
        <v>4</v>
      </c>
      <c r="T6" s="28"/>
      <c r="U6" s="28"/>
      <c r="V6" s="28"/>
      <c r="W6" s="74"/>
      <c r="X6" s="74"/>
      <c r="Y6" s="74"/>
    </row>
    <row r="7" spans="1:25" ht="30" customHeight="1">
      <c r="A7" s="273">
        <v>1</v>
      </c>
      <c r="B7" s="273">
        <v>1</v>
      </c>
      <c r="C7" s="67" t="str">
        <f>CONCATENATE("",VLOOKUP(A7,'Deelnemers rood'!F:H,2,FALSE)," &amp; ",VLOOKUP(A7,'Deelnemers rood'!F:H,3,FALSE))</f>
        <v>Jeff Van Tol &amp; Diandra Arts</v>
      </c>
      <c r="D7" s="19">
        <f>'Mix rood '!F2+'Mix rood '!I2+'Mix rood '!L2+'Mix rood '!F3+'Mix rood '!I3+'Mix rood '!L3+'Mix rood '!F4+'Mix rood '!I4+'Mix rood '!L4+'Mix rood '!F5+'Mix rood '!I5+'Mix rood '!L5+'Mix rood '!F6+'Mix rood '!I6+'Mix rood '!L6+'Mix rood '!F7+'Mix rood '!I7+'Mix rood '!L7+'Mix rood '!F8+'Mix rood '!I8+'Mix rood '!L8</f>
        <v>0</v>
      </c>
      <c r="E7" s="77"/>
      <c r="F7" s="19">
        <f>'Mix rood '!G2+'Mix rood '!J2+'Mix rood '!M2+'Mix rood '!G3+'Mix rood '!J3+'Mix rood '!M3+'Mix rood '!G4+'Mix rood '!J4+'Mix rood '!M4+'Mix rood '!G5+'Mix rood '!J5+'Mix rood '!M5+'Mix rood '!G6+'Mix rood '!J6+'Mix rood '!M6+'Mix rood '!G7+'Mix rood '!J7+'Mix rood '!M7+'Mix rood '!G8+'Mix rood '!J8+'Mix rood '!M8</f>
        <v>0</v>
      </c>
      <c r="G7" s="77"/>
      <c r="H7" s="19">
        <f t="shared" si="0"/>
        <v>0</v>
      </c>
      <c r="I7" s="310"/>
      <c r="J7" s="19">
        <f>'Mix rood '!O2+'Mix rood '!O3+'Mix rood '!O4+'Mix rood '!O5+'Mix rood '!O6+'Mix rood '!O7+'Mix rood '!O8</f>
        <v>0</v>
      </c>
      <c r="K7" s="77"/>
      <c r="L7" s="19">
        <f>'Mix rood '!P2+'Mix rood '!P3+'Mix rood '!P4+'Mix rood '!P5+'Mix rood '!P6+'Mix rood '!P7+'Mix rood '!P8</f>
        <v>0</v>
      </c>
      <c r="M7" s="77"/>
      <c r="N7" s="19">
        <f t="shared" si="1"/>
        <v>0</v>
      </c>
      <c r="O7" s="207"/>
      <c r="P7" s="230">
        <v>5</v>
      </c>
      <c r="T7" s="28"/>
      <c r="U7" s="28"/>
      <c r="V7" s="28"/>
      <c r="W7" s="74"/>
      <c r="X7" s="74"/>
      <c r="Y7" s="74"/>
    </row>
    <row r="8" spans="1:25" ht="30" customHeight="1">
      <c r="A8" s="273">
        <v>6</v>
      </c>
      <c r="B8" s="273">
        <f>VLOOKUP(A8,'Deelnemers rood'!F:H,1,FALSE)</f>
        <v>6</v>
      </c>
      <c r="C8" s="67" t="str">
        <f>CONCATENATE("",VLOOKUP(A8,'Deelnemers rood'!F:H,2,FALSE)," &amp; ",VLOOKUP(A8,'Deelnemers rood'!F:H,3,FALSE))</f>
        <v>Thijs Manders &amp; Indira Peters</v>
      </c>
      <c r="D8" s="229">
        <f>'Mix rood '!F28+'Mix rood '!I28+'Mix rood '!L28+'Mix rood '!F27+'Mix rood '!I27+'Mix rood '!L27+'Mix rood '!G24+'Mix rood '!J24+'Mix rood '!M24+'Mix rood '!G21+'Mix rood '!J21+'Mix rood '!M21+'Mix rood '!G17+'Mix rood '!J17+'Mix rood '!M17+'Mix rood '!G12+'Mix rood '!J12+'Mix rood '!M12+'Mix rood '!G6+'Mix rood '!J6+'Mix rood '!M6</f>
        <v>0</v>
      </c>
      <c r="E8" s="77"/>
      <c r="F8" s="229">
        <f>'Mix rood '!F6+'Mix rood '!I6+'Mix rood '!L6+'Mix rood '!F12+'Mix rood '!I12+'Mix rood '!L12+'Mix rood '!F17+'Mix rood '!I17+'Mix rood '!L17+'Mix rood '!F21+'Mix rood '!I21+'Mix rood '!L21+'Mix rood '!F24+'Mix rood '!I24+'Mix rood '!L24+'Mix rood '!G27+'Mix rood '!J27+'Mix rood '!M27+'Mix rood '!G28+'Mix rood '!J28+'Mix rood '!M28</f>
        <v>0</v>
      </c>
      <c r="G8" s="77"/>
      <c r="H8" s="229">
        <f t="shared" si="0"/>
        <v>0</v>
      </c>
      <c r="I8" s="77"/>
      <c r="J8" s="229">
        <f>'Mix rood '!P6+'Mix rood '!P12+'Mix rood '!P17+'Mix rood '!P21+'Mix rood '!P24+'Mix rood '!O27+'Mix rood '!O28</f>
        <v>0</v>
      </c>
      <c r="K8" s="77"/>
      <c r="L8" s="229">
        <f>'Mix rood '!O6+'Mix rood '!O12+'Mix rood '!O17+'Mix rood '!O21+'Mix rood '!O24+'Mix rood '!P27+'Mix rood '!P28</f>
        <v>0</v>
      </c>
      <c r="M8" s="77"/>
      <c r="N8" s="229">
        <f t="shared" si="1"/>
        <v>0</v>
      </c>
      <c r="O8" s="351"/>
      <c r="P8" s="230">
        <v>6</v>
      </c>
      <c r="T8" s="91"/>
      <c r="U8" s="202"/>
      <c r="V8" s="74"/>
      <c r="W8" s="74"/>
      <c r="X8" s="74"/>
      <c r="Y8" s="74"/>
    </row>
    <row r="9" spans="1:25" ht="30" customHeight="1">
      <c r="A9" s="273">
        <v>7</v>
      </c>
      <c r="B9" s="273">
        <v>7</v>
      </c>
      <c r="C9" s="67" t="str">
        <f>CONCATENATE("",VLOOKUP(A9,'Deelnemers rood'!F:H,2,FALSE)," &amp; ",VLOOKUP(A9,'Deelnemers rood'!F:H,3,FALSE))</f>
        <v>Richard Garot &amp; Renske v haren</v>
      </c>
      <c r="D9" s="19">
        <f>'Mix rood '!G7+'Mix rood '!J7+'Mix rood '!M7+'Mix rood '!G13+'Mix rood '!J13+'Mix rood '!M13+'Mix rood '!G18+'Mix rood '!J18+'Mix rood '!M18+'Mix rood '!G22+'Mix rood '!J22+'Mix rood '!M22+'Mix rood '!G25+'Mix rood '!J25+'Mix rood '!M25+'Mix rood '!G27+'Mix rood '!J27+'Mix rood '!M27+'Mix rood '!F29+'Mix rood '!I29+'Mix rood '!L29</f>
        <v>0</v>
      </c>
      <c r="E9" s="77"/>
      <c r="F9" s="19">
        <f>'Mix rood '!G29+'Mix rood '!J29+'Mix rood '!M29+'Mix rood '!F27+'Mix rood '!I27+'Mix rood '!L27+'Mix rood '!F25+'Mix rood '!I25+'Mix rood '!L25+'Mix rood '!F22+'Mix rood '!I22+'Mix rood '!L22+'Mix rood '!F18+'Mix rood '!I18+'Mix rood '!L18+'Mix rood '!F13+'Mix rood '!I13+'Mix rood '!L13+'Mix rood '!F7+'Mix rood '!I7+'Mix rood '!L7</f>
        <v>0</v>
      </c>
      <c r="G9" s="77"/>
      <c r="H9" s="19">
        <f t="shared" si="0"/>
        <v>0</v>
      </c>
      <c r="I9" s="77"/>
      <c r="J9" s="19">
        <f>'Mix rood '!O29+'Mix rood '!P27+'Mix rood '!P25+'Mix rood '!P22+'Mix rood '!P18+'Mix rood '!P13+'Mix rood '!P7</f>
        <v>0</v>
      </c>
      <c r="K9" s="77"/>
      <c r="L9" s="19">
        <f>'Mix rood '!P29+'Mix rood '!O27+'Mix rood '!O25+'Mix rood '!O22+'Mix rood '!O18+'Mix rood '!O13+'Mix rood '!O7</f>
        <v>0</v>
      </c>
      <c r="M9" s="77"/>
      <c r="N9" s="19">
        <f t="shared" si="1"/>
        <v>0</v>
      </c>
      <c r="O9" s="207"/>
      <c r="P9" s="230">
        <v>3</v>
      </c>
      <c r="T9" s="74"/>
      <c r="U9" s="28"/>
      <c r="V9" s="28"/>
      <c r="W9" s="74"/>
      <c r="X9" s="74"/>
      <c r="Y9" s="74"/>
    </row>
    <row r="10" spans="1:25" ht="30" customHeight="1">
      <c r="A10" s="273">
        <v>8</v>
      </c>
      <c r="B10" s="273">
        <v>8</v>
      </c>
      <c r="C10" s="67" t="str">
        <f>CONCATENATE("",VLOOKUP(A10,'Deelnemers rood'!F:H,2,FALSE)," &amp; ",VLOOKUP(A10,'Deelnemers rood'!F:H,3,FALSE))</f>
        <v>Paul Hermse &amp; Karin Fleuren</v>
      </c>
      <c r="D10" s="229">
        <f>'Mix rood '!G29+'Mix rood '!J29+'Mix rood '!M29+'Mix rood '!G26+'Mix rood '!M26+'Mix rood '!G23+'Mix rood '!J23+'Mix rood '!M23+'Mix rood '!G19+'Mix rood '!J19+'Mix rood '!M19+'Mix rood '!G14+'Mix rood '!J14+'Mix rood '!M14+'Mix rood '!G8+'Mix rood '!J8+'Mix rood '!M8+'Mix rood '!G28+'Mix rood '!J28+'Mix rood '!M28</f>
        <v>0</v>
      </c>
      <c r="E10" s="77"/>
      <c r="F10" s="229">
        <f>'Mix rood '!F8+'Mix rood '!I8+'Mix rood '!L8+'Mix rood '!F14+'Mix rood '!I14+'Mix rood '!L14+'Mix rood '!F19+'Mix rood '!I19+'Mix rood '!L19+'Mix rood '!F23+'Mix rood '!I23+'Mix rood '!L23+'Mix rood '!F26+'Mix rood '!I26+'Mix rood '!L26+'Mix rood '!F28+'Mix rood '!I28+'Mix rood '!L28+'Mix rood '!F29+'Mix rood '!I29+'Mix rood '!L29</f>
        <v>0</v>
      </c>
      <c r="G10" s="77"/>
      <c r="H10" s="229">
        <f t="shared" si="0"/>
        <v>0</v>
      </c>
      <c r="I10" s="77"/>
      <c r="J10" s="229">
        <f>'Mix rood '!P8+'Mix rood '!P14+'Mix rood '!P19+'Mix rood '!P23+'Mix rood '!P26+'Mix rood '!P28+'Mix rood '!P29</f>
        <v>0</v>
      </c>
      <c r="K10" s="77"/>
      <c r="L10" s="229">
        <f>'Mix rood '!O8+'Mix rood '!O14+'Mix rood '!O19+'Mix rood '!O23+'Mix rood '!O26+'Mix rood '!O28+'Mix rood '!O29</f>
        <v>0</v>
      </c>
      <c r="M10" s="77"/>
      <c r="N10" s="229">
        <f t="shared" si="1"/>
        <v>0</v>
      </c>
      <c r="O10" s="207"/>
      <c r="P10" s="230">
        <v>4</v>
      </c>
      <c r="T10" s="74"/>
      <c r="U10" s="28"/>
      <c r="V10" s="28"/>
      <c r="W10" s="74"/>
      <c r="X10" s="74"/>
      <c r="Y10" s="74"/>
    </row>
    <row r="11" spans="1:25" ht="30" customHeight="1" hidden="1">
      <c r="A11" s="273">
        <v>9</v>
      </c>
      <c r="B11" s="273">
        <v>9</v>
      </c>
      <c r="C11" s="67" t="str">
        <f>CONCATENATE("",VLOOKUP(A11,'Deelnemers rood'!F:H,2,FALSE)," &amp; ",VLOOKUP(A11,'Deelnemers rood'!F:H,3,FALSE))</f>
        <v> &amp; </v>
      </c>
      <c r="D11" s="229">
        <f>'Mix rood '!G19+'Mix rood '!J19+'Mix rood '!M19+'Mix rood '!G22+'Mix rood '!J22+'Mix rood '!M22+'Mix rood '!G24+'Mix rood '!J24+'Mix rood '!M24+'Mix rood '!F26+'Mix rood '!I26+'Mix rood '!L26</f>
        <v>0</v>
      </c>
      <c r="E11" s="77"/>
      <c r="F11" s="229">
        <f>'Mix rood '!F19+'Mix rood '!I19+'Mix rood '!L19+'Mix rood '!F22+'Mix rood '!I22+'Mix rood '!L22+'Mix rood '!F24+'Mix rood '!I24+'Mix rood '!L24+'Mix rood '!G26+'Mix rood '!J26+'Mix rood '!M26</f>
        <v>0</v>
      </c>
      <c r="G11" s="77"/>
      <c r="H11" s="229">
        <f t="shared" si="0"/>
        <v>0</v>
      </c>
      <c r="I11" s="77"/>
      <c r="J11" s="229">
        <f>'Mix rood '!P19+'Mix rood '!P22+'Mix rood '!P24+'Mix rood '!O26</f>
        <v>0</v>
      </c>
      <c r="K11" s="77"/>
      <c r="L11" s="229">
        <f>'Mix rood '!O19+'Mix rood '!O22+'Mix rood '!O24+'Mix rood '!P26</f>
        <v>0</v>
      </c>
      <c r="M11" s="77"/>
      <c r="N11" s="229">
        <f t="shared" si="1"/>
        <v>0</v>
      </c>
      <c r="O11" s="207"/>
      <c r="P11" s="230">
        <v>5</v>
      </c>
      <c r="T11" s="74"/>
      <c r="U11" s="28"/>
      <c r="V11" s="28"/>
      <c r="W11" s="74"/>
      <c r="X11" s="74"/>
      <c r="Y11" s="74"/>
    </row>
    <row r="12" spans="1:25" ht="30" customHeight="1" hidden="1">
      <c r="A12" s="234"/>
      <c r="B12" s="273" t="e">
        <f>VLOOKUP(A12,'Deelnemers rood'!F:H,1,FALSE)</f>
        <v>#N/A</v>
      </c>
      <c r="C12" s="67" t="e">
        <f>CONCATENATE("",VLOOKUP(A12,'Deelnemers rood'!F:H,2,FALSE)," &amp; ",VLOOKUP(A12,'Deelnemers rood'!F:H,3,FALSE))</f>
        <v>#N/A</v>
      </c>
      <c r="D12" s="229">
        <f>'Mix rood '!G21+'Mix rood '!J21+'Mix rood '!M21+'Mix rood '!G24+'Mix rood '!J24+'Mix rood '!M24+'Mix rood '!G26+'Mix rood '!J26+'Mix rood '!M26+'Mix rood '!G27+'Mix rood '!J27+'Mix rood '!M27</f>
        <v>0</v>
      </c>
      <c r="E12" s="77"/>
      <c r="F12" s="229">
        <f>'Mix rood '!F21+'Mix rood '!I21+'Mix rood '!L21+'Mix rood '!F24+'Mix rood '!I24+'Mix rood '!L24+'Mix rood '!F26+'Mix rood '!I26+'Mix rood '!L26+'Mix rood '!F27+'Mix rood '!I27+'Mix rood '!L27</f>
        <v>0</v>
      </c>
      <c r="G12" s="77"/>
      <c r="H12" s="229">
        <f t="shared" si="0"/>
        <v>0</v>
      </c>
      <c r="I12" s="77"/>
      <c r="J12" s="229">
        <f>'Mix rood '!P21+'Mix rood '!P24+'Mix rood '!P26+'Mix rood '!P27</f>
        <v>0</v>
      </c>
      <c r="K12" s="77"/>
      <c r="L12" s="229">
        <f>'Mix rood '!O21+'Mix rood '!O24+'Mix rood '!O26+'Mix rood '!O27</f>
        <v>0</v>
      </c>
      <c r="M12" s="77"/>
      <c r="N12" s="229">
        <f t="shared" si="1"/>
        <v>0</v>
      </c>
      <c r="O12" s="376"/>
      <c r="P12" s="230">
        <v>6</v>
      </c>
      <c r="T12" s="74"/>
      <c r="U12" s="74"/>
      <c r="V12" s="74"/>
      <c r="W12" s="74"/>
      <c r="X12" s="74"/>
      <c r="Y12" s="74"/>
    </row>
    <row r="13" ht="30" customHeight="1"/>
  </sheetData>
  <sheetProtection/>
  <conditionalFormatting sqref="N3:N12 H3:H12">
    <cfRule type="cellIs" priority="4" dxfId="5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 scale="73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2">
    <tabColor rgb="FFFF0000"/>
  </sheetPr>
  <dimension ref="A1:AI62"/>
  <sheetViews>
    <sheetView zoomScale="70" zoomScaleNormal="70" zoomScalePageLayoutView="0" workbookViewId="0" topLeftCell="C1">
      <selection activeCell="D1" sqref="D1"/>
    </sheetView>
  </sheetViews>
  <sheetFormatPr defaultColWidth="9.140625" defaultRowHeight="12.75"/>
  <cols>
    <col min="1" max="2" width="9.140625" style="0" hidden="1" customWidth="1"/>
    <col min="3" max="3" width="43.28125" style="0" bestFit="1" customWidth="1"/>
    <col min="4" max="4" width="4.57421875" style="0" customWidth="1"/>
    <col min="5" max="5" width="43.28125" style="0" bestFit="1" customWidth="1"/>
    <col min="6" max="7" width="8.7109375" style="0" customWidth="1"/>
    <col min="8" max="8" width="4.8515625" style="0" customWidth="1"/>
    <col min="9" max="10" width="8.7109375" style="0" customWidth="1"/>
    <col min="11" max="11" width="4.8515625" style="0" customWidth="1"/>
    <col min="12" max="13" width="8.7109375" style="0" customWidth="1"/>
    <col min="14" max="14" width="4.8515625" style="0" customWidth="1"/>
    <col min="15" max="16" width="8.7109375" style="0" customWidth="1"/>
    <col min="17" max="17" width="10.140625" style="35" customWidth="1"/>
    <col min="18" max="18" width="42.00390625" style="35" customWidth="1"/>
    <col min="19" max="19" width="49.140625" style="0" customWidth="1"/>
    <col min="20" max="20" width="7.7109375" style="0" customWidth="1"/>
    <col min="21" max="21" width="6.00390625" style="0" customWidth="1"/>
    <col min="22" max="22" width="5.57421875" style="0" customWidth="1"/>
    <col min="23" max="23" width="5.7109375" style="0" customWidth="1"/>
    <col min="24" max="24" width="4.57421875" style="0" customWidth="1"/>
    <col min="25" max="25" width="5.57421875" style="0" customWidth="1"/>
    <col min="26" max="26" width="5.8515625" style="0" customWidth="1"/>
    <col min="27" max="27" width="5.28125" style="0" customWidth="1"/>
    <col min="28" max="28" width="5.421875" style="0" customWidth="1"/>
    <col min="29" max="29" width="11.421875" style="0" customWidth="1"/>
  </cols>
  <sheetData>
    <row r="1" spans="3:35" ht="40.5" customHeight="1" thickBot="1">
      <c r="C1" s="6" t="s">
        <v>226</v>
      </c>
      <c r="D1" s="6"/>
      <c r="E1" s="7" t="s">
        <v>0</v>
      </c>
      <c r="F1" s="307" t="s">
        <v>3</v>
      </c>
      <c r="G1" s="307"/>
      <c r="H1" s="19"/>
      <c r="I1" s="307" t="s">
        <v>4</v>
      </c>
      <c r="J1" s="308"/>
      <c r="K1" s="304"/>
      <c r="L1" s="307" t="s">
        <v>7</v>
      </c>
      <c r="M1" s="308"/>
      <c r="N1" s="304"/>
      <c r="O1" s="309" t="s">
        <v>9</v>
      </c>
      <c r="P1" s="308"/>
      <c r="Q1" s="71"/>
      <c r="R1" s="71"/>
      <c r="AD1" s="241" t="s">
        <v>130</v>
      </c>
      <c r="AE1" s="241" t="s">
        <v>131</v>
      </c>
      <c r="AF1" s="241" t="s">
        <v>132</v>
      </c>
      <c r="AG1" s="241" t="s">
        <v>133</v>
      </c>
      <c r="AH1" s="241" t="s">
        <v>134</v>
      </c>
      <c r="AI1" s="241" t="s">
        <v>135</v>
      </c>
    </row>
    <row r="2" spans="1:35" s="15" customFormat="1" ht="39.75" customHeight="1">
      <c r="A2" s="274">
        <v>1</v>
      </c>
      <c r="B2" s="305">
        <f>VLOOKUP(A2,'Deelnemers rood'!F:H,1,FALSE)</f>
        <v>1</v>
      </c>
      <c r="C2" s="41" t="str">
        <f>CONCATENATE("",VLOOKUP(A2,'Deelnemers rood'!F:H,2,FALSE)," &amp;  ",VLOOKUP(A2,'Deelnemers rood'!F:H,3,FALSE))</f>
        <v>Jeff Van Tol &amp;  Diandra Arts</v>
      </c>
      <c r="D2" s="137"/>
      <c r="E2" s="41" t="str">
        <f>CONCATENATE("",VLOOKUP(A3,'Deelnemers rood'!F:H,2,FALSE)," &amp;  ",VLOOKUP(A3,'Deelnemers rood'!F:H,3,FALSE))</f>
        <v>Mike Beker &amp;   Judith Broekmans</v>
      </c>
      <c r="F2" s="26">
        <v>0</v>
      </c>
      <c r="G2" s="26">
        <v>0</v>
      </c>
      <c r="H2" s="306"/>
      <c r="I2" s="26">
        <v>0</v>
      </c>
      <c r="J2" s="26">
        <v>0</v>
      </c>
      <c r="K2" s="306"/>
      <c r="L2" s="26">
        <v>0</v>
      </c>
      <c r="M2" s="26">
        <v>0</v>
      </c>
      <c r="N2" s="306"/>
      <c r="O2" s="26">
        <f>AD2+AF2+AH2</f>
        <v>0</v>
      </c>
      <c r="P2" s="26">
        <f>AE2+AG2+AI2</f>
        <v>0</v>
      </c>
      <c r="Q2" s="31"/>
      <c r="R2" s="16"/>
      <c r="S2" s="16"/>
      <c r="T2" s="28"/>
      <c r="U2" s="28"/>
      <c r="V2" s="16"/>
      <c r="W2" s="5"/>
      <c r="X2" s="16"/>
      <c r="Y2" s="16"/>
      <c r="Z2" s="5"/>
      <c r="AA2" s="16"/>
      <c r="AB2" s="16"/>
      <c r="AD2" s="15" t="b">
        <f aca="true" t="shared" si="0" ref="AD2:AD16">IF(F2="","",IF(F2&gt;G2,1,IF(F2&lt;G2,0)))</f>
        <v>0</v>
      </c>
      <c r="AE2" s="15" t="b">
        <f aca="true" t="shared" si="1" ref="AE2:AE16">IF(G2="","",IF(G2&gt;F2,1,IF(G2&lt;F2,0)))</f>
        <v>0</v>
      </c>
      <c r="AF2" s="15" t="b">
        <f aca="true" t="shared" si="2" ref="AF2:AF16">IF(I2="","",IF(I2&gt;J2,1,IF(I2&lt;J2,0)))</f>
        <v>0</v>
      </c>
      <c r="AG2" s="15" t="b">
        <f aca="true" t="shared" si="3" ref="AG2:AG16">IF(J2="","",IF(J2&gt;I2,1,IF(J2&lt;I2,0)))</f>
        <v>0</v>
      </c>
      <c r="AH2" s="15" t="b">
        <f aca="true" t="shared" si="4" ref="AH2:AH16">IF(L2="","",IF(L2&gt;M2,1,IF(L2&lt;M2,0)))</f>
        <v>0</v>
      </c>
      <c r="AI2" s="15" t="b">
        <f>IF(M2="","",IF(M2&gt;L2,1,IF(M2&lt;L2,0)))</f>
        <v>0</v>
      </c>
    </row>
    <row r="3" spans="1:35" s="15" customFormat="1" ht="39.75" customHeight="1">
      <c r="A3" s="274">
        <v>2</v>
      </c>
      <c r="B3" s="305">
        <f>VLOOKUP(A3,'Deelnemers rood'!F:H,1,FALSE)</f>
        <v>2</v>
      </c>
      <c r="C3" s="41" t="str">
        <f>CONCATENATE("",VLOOKUP(A2,'Deelnemers rood'!F:H,2,FALSE)," &amp;  ",VLOOKUP(A2,'Deelnemers rood'!F:H,3,FALSE))</f>
        <v>Jeff Van Tol &amp;  Diandra Arts</v>
      </c>
      <c r="D3" s="140"/>
      <c r="E3" s="41" t="str">
        <f>CONCATENATE("",VLOOKUP(A4,'Deelnemers rood'!F:H,2,FALSE)," &amp;  ",VLOOKUP(A4,'Deelnemers rood'!F:H,3,FALSE))</f>
        <v>Marco Terpstra &amp;  Caitlin Garot</v>
      </c>
      <c r="F3" s="26">
        <v>0</v>
      </c>
      <c r="G3" s="26">
        <v>0</v>
      </c>
      <c r="H3" s="14"/>
      <c r="I3" s="26">
        <v>0</v>
      </c>
      <c r="J3" s="26">
        <v>0</v>
      </c>
      <c r="K3" s="14"/>
      <c r="L3" s="26">
        <v>0</v>
      </c>
      <c r="M3" s="26">
        <v>0</v>
      </c>
      <c r="N3" s="14"/>
      <c r="O3" s="26">
        <f aca="true" t="shared" si="5" ref="O3:O11">AD3+AF3+AH3</f>
        <v>0</v>
      </c>
      <c r="P3" s="26">
        <f aca="true" t="shared" si="6" ref="P3:P11">AE3+AG3+AI3</f>
        <v>0</v>
      </c>
      <c r="Q3" s="31"/>
      <c r="R3" s="16"/>
      <c r="S3" s="16"/>
      <c r="T3" s="28"/>
      <c r="U3" s="28"/>
      <c r="V3" s="16"/>
      <c r="W3" s="5"/>
      <c r="X3" s="16"/>
      <c r="Y3" s="16"/>
      <c r="Z3" s="5"/>
      <c r="AA3" s="16"/>
      <c r="AB3" s="16"/>
      <c r="AD3" s="15" t="b">
        <f t="shared" si="0"/>
        <v>0</v>
      </c>
      <c r="AE3" s="15" t="b">
        <f t="shared" si="1"/>
        <v>0</v>
      </c>
      <c r="AF3" s="15" t="b">
        <f t="shared" si="2"/>
        <v>0</v>
      </c>
      <c r="AG3" s="15" t="b">
        <f t="shared" si="3"/>
        <v>0</v>
      </c>
      <c r="AH3" s="15" t="b">
        <f t="shared" si="4"/>
        <v>0</v>
      </c>
      <c r="AI3" s="15" t="b">
        <f aca="true" t="shared" si="7" ref="AI3:AI11">IF(M3="","",IF(M3&gt;L3,1,IF(M3&lt;L3,0)))</f>
        <v>0</v>
      </c>
    </row>
    <row r="4" spans="1:35" s="15" customFormat="1" ht="39.75" customHeight="1">
      <c r="A4" s="274">
        <v>3</v>
      </c>
      <c r="B4" s="305">
        <f>VLOOKUP(A4,'Deelnemers rood'!F:H,1,FALSE)</f>
        <v>3</v>
      </c>
      <c r="C4" s="41" t="str">
        <f>CONCATENATE("",VLOOKUP(A2,'Deelnemers rood'!F:H,2,FALSE)," &amp;  ",VLOOKUP(A2,'Deelnemers rood'!F:H,3,FALSE))</f>
        <v>Jeff Van Tol &amp;  Diandra Arts</v>
      </c>
      <c r="D4" s="140"/>
      <c r="E4" s="41" t="str">
        <f>CONCATENATE("",VLOOKUP(A5,'Deelnemers rood'!F:H,2,FALSE)," &amp;  ",VLOOKUP(A5,'Deelnemers rood'!F:H,3,FALSE))</f>
        <v>Bart Rutjes &amp;  Karin Terpstra</v>
      </c>
      <c r="F4" s="26">
        <v>0</v>
      </c>
      <c r="G4" s="26">
        <v>0</v>
      </c>
      <c r="H4" s="14"/>
      <c r="I4" s="26">
        <v>0</v>
      </c>
      <c r="J4" s="26">
        <v>0</v>
      </c>
      <c r="K4" s="14"/>
      <c r="L4" s="26">
        <v>0</v>
      </c>
      <c r="M4" s="26">
        <v>0</v>
      </c>
      <c r="N4" s="14"/>
      <c r="O4" s="26">
        <f t="shared" si="5"/>
        <v>0</v>
      </c>
      <c r="P4" s="26">
        <f t="shared" si="6"/>
        <v>0</v>
      </c>
      <c r="Q4" s="31"/>
      <c r="R4" s="16"/>
      <c r="S4" s="16"/>
      <c r="T4" s="28"/>
      <c r="U4" s="28"/>
      <c r="V4" s="16"/>
      <c r="W4" s="5"/>
      <c r="X4" s="16"/>
      <c r="Y4" s="16"/>
      <c r="Z4" s="5"/>
      <c r="AA4" s="16"/>
      <c r="AB4" s="16"/>
      <c r="AD4" s="15" t="b">
        <f t="shared" si="0"/>
        <v>0</v>
      </c>
      <c r="AE4" s="15" t="b">
        <f t="shared" si="1"/>
        <v>0</v>
      </c>
      <c r="AF4" s="15" t="b">
        <f t="shared" si="2"/>
        <v>0</v>
      </c>
      <c r="AG4" s="15" t="b">
        <f t="shared" si="3"/>
        <v>0</v>
      </c>
      <c r="AH4" s="15" t="b">
        <f t="shared" si="4"/>
        <v>0</v>
      </c>
      <c r="AI4" s="15" t="b">
        <f t="shared" si="7"/>
        <v>0</v>
      </c>
    </row>
    <row r="5" spans="1:35" s="15" customFormat="1" ht="39.75" customHeight="1">
      <c r="A5" s="274">
        <v>4</v>
      </c>
      <c r="B5" s="305">
        <f>VLOOKUP(A5,'Deelnemers rood'!F:H,1,FALSE)</f>
        <v>4</v>
      </c>
      <c r="C5" s="41" t="str">
        <f>CONCATENATE("",VLOOKUP(A2,'Deelnemers rood'!F:H,2,FALSE)," &amp;  ",VLOOKUP(A2,'Deelnemers rood'!F:H,3,FALSE))</f>
        <v>Jeff Van Tol &amp;  Diandra Arts</v>
      </c>
      <c r="D5" s="140"/>
      <c r="E5" s="41" t="str">
        <f>CONCATENATE("",VLOOKUP(A6,'Deelnemers rood'!F:H,2,FALSE)," &amp;  ",VLOOKUP(A6,'Deelnemers rood'!F:H,3,FALSE))</f>
        <v>Mark Geboers &amp;  Myrna Kusters</v>
      </c>
      <c r="F5" s="26">
        <v>0</v>
      </c>
      <c r="G5" s="26">
        <v>0</v>
      </c>
      <c r="H5" s="14"/>
      <c r="I5" s="26">
        <v>0</v>
      </c>
      <c r="J5" s="26">
        <v>0</v>
      </c>
      <c r="K5" s="14"/>
      <c r="L5" s="26">
        <v>0</v>
      </c>
      <c r="M5" s="26">
        <v>0</v>
      </c>
      <c r="N5" s="14"/>
      <c r="O5" s="26">
        <f t="shared" si="5"/>
        <v>0</v>
      </c>
      <c r="P5" s="26">
        <f t="shared" si="6"/>
        <v>0</v>
      </c>
      <c r="Q5" s="31"/>
      <c r="R5" s="16"/>
      <c r="S5" s="16"/>
      <c r="T5" s="28"/>
      <c r="U5" s="28"/>
      <c r="V5" s="16"/>
      <c r="W5" s="5"/>
      <c r="X5" s="16"/>
      <c r="Y5" s="16"/>
      <c r="Z5" s="5"/>
      <c r="AA5" s="16"/>
      <c r="AB5" s="16"/>
      <c r="AD5" s="15" t="b">
        <f t="shared" si="0"/>
        <v>0</v>
      </c>
      <c r="AE5" s="15" t="b">
        <f t="shared" si="1"/>
        <v>0</v>
      </c>
      <c r="AF5" s="15" t="b">
        <f t="shared" si="2"/>
        <v>0</v>
      </c>
      <c r="AG5" s="15" t="b">
        <f t="shared" si="3"/>
        <v>0</v>
      </c>
      <c r="AH5" s="15" t="b">
        <f t="shared" si="4"/>
        <v>0</v>
      </c>
      <c r="AI5" s="15" t="b">
        <f t="shared" si="7"/>
        <v>0</v>
      </c>
    </row>
    <row r="6" spans="1:35" s="15" customFormat="1" ht="39.75" customHeight="1">
      <c r="A6" s="274">
        <v>5</v>
      </c>
      <c r="B6" s="305">
        <f>VLOOKUP(A6,'Deelnemers rood'!F:H,1,FALSE)</f>
        <v>5</v>
      </c>
      <c r="C6" s="41" t="str">
        <f>CONCATENATE("",VLOOKUP(A2,'Deelnemers rood'!F:H,2,FALSE)," &amp;  ",VLOOKUP(A2,'Deelnemers rood'!F:H,3,FALSE))</f>
        <v>Jeff Van Tol &amp;  Diandra Arts</v>
      </c>
      <c r="D6" s="41"/>
      <c r="E6" s="41" t="str">
        <f>CONCATENATE("",VLOOKUP(A7,'Deelnemers rood'!F:H,2,FALSE)," &amp;  ",VLOOKUP(A7,'Deelnemers rood'!F:H,3,FALSE))</f>
        <v>Thijs Manders &amp;  Indira Peters</v>
      </c>
      <c r="F6" s="26">
        <v>0</v>
      </c>
      <c r="G6" s="26">
        <v>0</v>
      </c>
      <c r="H6" s="14"/>
      <c r="I6" s="26">
        <v>0</v>
      </c>
      <c r="J6" s="26">
        <v>0</v>
      </c>
      <c r="K6" s="14"/>
      <c r="L6" s="26">
        <v>0</v>
      </c>
      <c r="M6" s="26">
        <v>0</v>
      </c>
      <c r="N6" s="14"/>
      <c r="O6" s="26">
        <f t="shared" si="5"/>
        <v>0</v>
      </c>
      <c r="P6" s="26">
        <f t="shared" si="6"/>
        <v>0</v>
      </c>
      <c r="Q6" s="31"/>
      <c r="R6" s="16"/>
      <c r="S6" s="16"/>
      <c r="T6" s="91"/>
      <c r="U6" s="202"/>
      <c r="V6" s="16"/>
      <c r="W6" s="5"/>
      <c r="X6" s="16"/>
      <c r="Y6" s="16"/>
      <c r="Z6" s="5"/>
      <c r="AA6" s="16"/>
      <c r="AB6" s="16"/>
      <c r="AD6" s="15" t="b">
        <f t="shared" si="0"/>
        <v>0</v>
      </c>
      <c r="AE6" s="15" t="b">
        <f t="shared" si="1"/>
        <v>0</v>
      </c>
      <c r="AF6" s="15" t="b">
        <f t="shared" si="2"/>
        <v>0</v>
      </c>
      <c r="AG6" s="15" t="b">
        <f t="shared" si="3"/>
        <v>0</v>
      </c>
      <c r="AH6" s="15" t="b">
        <f t="shared" si="4"/>
        <v>0</v>
      </c>
      <c r="AI6" s="15" t="b">
        <f t="shared" si="7"/>
        <v>0</v>
      </c>
    </row>
    <row r="7" spans="1:35" s="15" customFormat="1" ht="39.75" customHeight="1">
      <c r="A7" s="274">
        <v>6</v>
      </c>
      <c r="B7" s="305">
        <f>VLOOKUP(A7,'Deelnemers rood'!F:H,1,FALSE)</f>
        <v>6</v>
      </c>
      <c r="C7" s="41" t="str">
        <f>CONCATENATE("",VLOOKUP(A2,'Deelnemers rood'!F:H,2,FALSE)," &amp;  ",VLOOKUP(A2,'Deelnemers rood'!F:H,3,FALSE))</f>
        <v>Jeff Van Tol &amp;  Diandra Arts</v>
      </c>
      <c r="D7" s="140"/>
      <c r="E7" s="41" t="str">
        <f>CONCATENATE("",VLOOKUP(A8,'Deelnemers rood'!F:H,2,FALSE)," &amp;  ",VLOOKUP(A8,'Deelnemers rood'!F:H,3,FALSE))</f>
        <v>Richard Garot &amp;  Renske v haren</v>
      </c>
      <c r="F7" s="26">
        <v>0</v>
      </c>
      <c r="G7" s="26">
        <v>0</v>
      </c>
      <c r="H7" s="14"/>
      <c r="I7" s="26">
        <v>0</v>
      </c>
      <c r="J7" s="26">
        <v>0</v>
      </c>
      <c r="K7" s="14"/>
      <c r="L7" s="26">
        <v>0</v>
      </c>
      <c r="M7" s="26">
        <v>0</v>
      </c>
      <c r="N7" s="14"/>
      <c r="O7" s="26">
        <f t="shared" si="5"/>
        <v>0</v>
      </c>
      <c r="P7" s="26">
        <f t="shared" si="6"/>
        <v>0</v>
      </c>
      <c r="Q7" s="31"/>
      <c r="R7" s="16"/>
      <c r="S7" s="16"/>
      <c r="T7" s="28"/>
      <c r="U7" s="28"/>
      <c r="V7" s="16"/>
      <c r="W7" s="5"/>
      <c r="X7" s="16"/>
      <c r="Y7" s="16"/>
      <c r="Z7" s="5"/>
      <c r="AA7" s="16"/>
      <c r="AB7" s="16"/>
      <c r="AD7" s="15" t="b">
        <f t="shared" si="0"/>
        <v>0</v>
      </c>
      <c r="AE7" s="15" t="b">
        <f t="shared" si="1"/>
        <v>0</v>
      </c>
      <c r="AF7" s="15" t="b">
        <f t="shared" si="2"/>
        <v>0</v>
      </c>
      <c r="AG7" s="15" t="b">
        <f t="shared" si="3"/>
        <v>0</v>
      </c>
      <c r="AH7" s="15" t="b">
        <f t="shared" si="4"/>
        <v>0</v>
      </c>
      <c r="AI7" s="15" t="b">
        <f t="shared" si="7"/>
        <v>0</v>
      </c>
    </row>
    <row r="8" spans="1:35" s="15" customFormat="1" ht="39.75" customHeight="1">
      <c r="A8" s="274">
        <v>7</v>
      </c>
      <c r="B8" s="305">
        <f>VLOOKUP(A8,'Deelnemers rood'!F:H,1,FALSE)</f>
        <v>7</v>
      </c>
      <c r="C8" s="41" t="str">
        <f>CONCATENATE("",VLOOKUP(A2,'Deelnemers rood'!F:H,2,FALSE)," &amp;  ",VLOOKUP(A2,'Deelnemers rood'!F:H,3,FALSE))</f>
        <v>Jeff Van Tol &amp;  Diandra Arts</v>
      </c>
      <c r="D8" s="140"/>
      <c r="E8" s="41" t="str">
        <f>CONCATENATE("",VLOOKUP(A9,'Deelnemers rood'!F:H,2,FALSE)," &amp;  ",VLOOKUP(A9,'Deelnemers rood'!F:H,3,FALSE))</f>
        <v>Paul Hermse &amp;  Karin Fleuren</v>
      </c>
      <c r="F8" s="26">
        <v>0</v>
      </c>
      <c r="G8" s="26">
        <v>0</v>
      </c>
      <c r="H8" s="14"/>
      <c r="I8" s="26">
        <v>0</v>
      </c>
      <c r="J8" s="26">
        <v>0</v>
      </c>
      <c r="K8" s="14"/>
      <c r="L8" s="26">
        <v>0</v>
      </c>
      <c r="M8" s="26">
        <v>0</v>
      </c>
      <c r="N8" s="14"/>
      <c r="O8" s="26">
        <f t="shared" si="5"/>
        <v>0</v>
      </c>
      <c r="P8" s="26">
        <f t="shared" si="6"/>
        <v>0</v>
      </c>
      <c r="Q8" s="31"/>
      <c r="R8" s="16"/>
      <c r="S8" s="16"/>
      <c r="T8" s="161"/>
      <c r="U8" s="16"/>
      <c r="V8" s="16"/>
      <c r="W8" s="5"/>
      <c r="X8" s="16"/>
      <c r="Y8" s="16"/>
      <c r="Z8" s="5"/>
      <c r="AA8" s="16"/>
      <c r="AB8" s="16"/>
      <c r="AD8" s="15" t="b">
        <f t="shared" si="0"/>
        <v>0</v>
      </c>
      <c r="AE8" s="15" t="b">
        <f t="shared" si="1"/>
        <v>0</v>
      </c>
      <c r="AF8" s="15" t="b">
        <f t="shared" si="2"/>
        <v>0</v>
      </c>
      <c r="AG8" s="15" t="b">
        <f t="shared" si="3"/>
        <v>0</v>
      </c>
      <c r="AH8" s="15" t="b">
        <f t="shared" si="4"/>
        <v>0</v>
      </c>
      <c r="AI8" s="15" t="b">
        <f t="shared" si="7"/>
        <v>0</v>
      </c>
    </row>
    <row r="9" spans="1:35" s="15" customFormat="1" ht="39.75" customHeight="1">
      <c r="A9" s="274">
        <v>8</v>
      </c>
      <c r="B9" s="305">
        <f>VLOOKUP(A9,'Deelnemers rood'!F:H,1,FALSE)</f>
        <v>8</v>
      </c>
      <c r="C9" s="41" t="str">
        <f>CONCATENATE("",VLOOKUP(A3,'Deelnemers rood'!F:H,2,FALSE)," &amp;  ",VLOOKUP(A3,'Deelnemers rood'!F:H,3,FALSE))</f>
        <v>Mike Beker &amp;   Judith Broekmans</v>
      </c>
      <c r="D9" s="140"/>
      <c r="E9" s="41" t="str">
        <f>CONCATENATE("",VLOOKUP(A4,'Deelnemers rood'!F:H,2,FALSE)," &amp;  ",VLOOKUP(A4,'Deelnemers rood'!F:H,3,FALSE))</f>
        <v>Marco Terpstra &amp;  Caitlin Garot</v>
      </c>
      <c r="F9" s="26">
        <v>0</v>
      </c>
      <c r="G9" s="26">
        <v>0</v>
      </c>
      <c r="H9" s="14"/>
      <c r="I9" s="26">
        <v>0</v>
      </c>
      <c r="J9" s="26">
        <v>0</v>
      </c>
      <c r="K9" s="14"/>
      <c r="L9" s="26">
        <v>0</v>
      </c>
      <c r="M9" s="26">
        <v>0</v>
      </c>
      <c r="N9" s="14"/>
      <c r="O9" s="26">
        <f t="shared" si="5"/>
        <v>0</v>
      </c>
      <c r="P9" s="26">
        <f t="shared" si="6"/>
        <v>0</v>
      </c>
      <c r="Q9" s="31"/>
      <c r="R9" s="16"/>
      <c r="S9" s="16"/>
      <c r="T9" s="161"/>
      <c r="U9" s="16"/>
      <c r="V9" s="16"/>
      <c r="W9" s="5"/>
      <c r="X9" s="16"/>
      <c r="Y9" s="16"/>
      <c r="Z9" s="5"/>
      <c r="AA9" s="16"/>
      <c r="AB9" s="16"/>
      <c r="AD9" s="15" t="b">
        <f t="shared" si="0"/>
        <v>0</v>
      </c>
      <c r="AE9" s="15" t="b">
        <f t="shared" si="1"/>
        <v>0</v>
      </c>
      <c r="AF9" s="15" t="b">
        <f t="shared" si="2"/>
        <v>0</v>
      </c>
      <c r="AG9" s="15" t="b">
        <f t="shared" si="3"/>
        <v>0</v>
      </c>
      <c r="AH9" s="15" t="b">
        <f t="shared" si="4"/>
        <v>0</v>
      </c>
      <c r="AI9" s="15" t="b">
        <f t="shared" si="7"/>
        <v>0</v>
      </c>
    </row>
    <row r="10" spans="1:35" s="15" customFormat="1" ht="39.75" customHeight="1">
      <c r="A10" s="274">
        <v>9</v>
      </c>
      <c r="B10" s="305">
        <f>VLOOKUP(A10,'Deelnemers rood'!F:H,1,FALSE)</f>
        <v>9</v>
      </c>
      <c r="C10" s="446" t="str">
        <f>CONCATENATE("",VLOOKUP(A3,'Deelnemers rood'!F:H,2,FALSE)," &amp;  ",VLOOKUP(A3,'Deelnemers rood'!F:H,3,FALSE))</f>
        <v>Mike Beker &amp;   Judith Broekmans</v>
      </c>
      <c r="D10" s="364"/>
      <c r="E10" s="41" t="str">
        <f>CONCATENATE("",VLOOKUP(A5,'Deelnemers rood'!F:H,2,FALSE)," &amp;  ",VLOOKUP(A5,'Deelnemers rood'!F:H,3,FALSE))</f>
        <v>Bart Rutjes &amp;  Karin Terpstra</v>
      </c>
      <c r="F10" s="26">
        <v>0</v>
      </c>
      <c r="G10" s="26">
        <v>0</v>
      </c>
      <c r="H10" s="358"/>
      <c r="I10" s="26">
        <v>0</v>
      </c>
      <c r="J10" s="26">
        <v>0</v>
      </c>
      <c r="K10" s="358"/>
      <c r="L10" s="26">
        <v>0</v>
      </c>
      <c r="M10" s="26">
        <v>0</v>
      </c>
      <c r="N10" s="358"/>
      <c r="O10" s="373">
        <f t="shared" si="5"/>
        <v>0</v>
      </c>
      <c r="P10" s="373">
        <f t="shared" si="6"/>
        <v>0</v>
      </c>
      <c r="Q10" s="31"/>
      <c r="R10" s="16"/>
      <c r="S10" s="16"/>
      <c r="T10" s="161"/>
      <c r="U10" s="16"/>
      <c r="V10" s="16"/>
      <c r="W10" s="5"/>
      <c r="X10" s="16"/>
      <c r="Y10" s="16"/>
      <c r="Z10" s="5"/>
      <c r="AA10" s="16"/>
      <c r="AB10" s="16"/>
      <c r="AD10" s="15" t="b">
        <f t="shared" si="0"/>
        <v>0</v>
      </c>
      <c r="AE10" s="15" t="b">
        <f t="shared" si="1"/>
        <v>0</v>
      </c>
      <c r="AF10" s="15" t="b">
        <f t="shared" si="2"/>
        <v>0</v>
      </c>
      <c r="AG10" s="15" t="b">
        <f t="shared" si="3"/>
        <v>0</v>
      </c>
      <c r="AH10" s="15" t="b">
        <f t="shared" si="4"/>
        <v>0</v>
      </c>
      <c r="AI10" s="15" t="b">
        <f t="shared" si="7"/>
        <v>0</v>
      </c>
    </row>
    <row r="11" spans="1:35" s="15" customFormat="1" ht="39.75" customHeight="1">
      <c r="A11" s="277">
        <v>10</v>
      </c>
      <c r="B11" s="374">
        <f>VLOOKUP(A11,'Deelnemers rood'!F:H,1,FALSE)</f>
        <v>10</v>
      </c>
      <c r="C11" s="41" t="str">
        <f>CONCATENATE("",VLOOKUP(A3,'Deelnemers rood'!F:H,2,FALSE)," &amp;  ",VLOOKUP(A3,'Deelnemers rood'!F:H,3,FALSE))</f>
        <v>Mike Beker &amp;   Judith Broekmans</v>
      </c>
      <c r="D11" s="41"/>
      <c r="E11" s="41" t="str">
        <f>CONCATENATE("",VLOOKUP(A6,'Deelnemers rood'!F:H,2,FALSE)," &amp;  ",VLOOKUP(A6,'Deelnemers rood'!F:H,3,FALSE))</f>
        <v>Mark Geboers &amp;  Myrna Kusters</v>
      </c>
      <c r="F11" s="26">
        <v>0</v>
      </c>
      <c r="G11" s="26">
        <v>0</v>
      </c>
      <c r="H11" s="14"/>
      <c r="I11" s="26">
        <v>0</v>
      </c>
      <c r="J11" s="26">
        <v>0</v>
      </c>
      <c r="K11" s="14"/>
      <c r="L11" s="26">
        <v>0</v>
      </c>
      <c r="M11" s="26">
        <v>0</v>
      </c>
      <c r="N11" s="14"/>
      <c r="O11" s="19">
        <f t="shared" si="5"/>
        <v>0</v>
      </c>
      <c r="P11" s="19">
        <f t="shared" si="6"/>
        <v>0</v>
      </c>
      <c r="Q11" s="31"/>
      <c r="R11" s="16"/>
      <c r="S11" s="16"/>
      <c r="T11" s="5"/>
      <c r="U11" s="16"/>
      <c r="V11" s="16"/>
      <c r="W11" s="5"/>
      <c r="X11" s="16"/>
      <c r="Y11" s="16"/>
      <c r="Z11" s="5"/>
      <c r="AA11" s="16"/>
      <c r="AB11" s="16"/>
      <c r="AD11" s="15" t="b">
        <f t="shared" si="0"/>
        <v>0</v>
      </c>
      <c r="AE11" s="15" t="b">
        <f t="shared" si="1"/>
        <v>0</v>
      </c>
      <c r="AF11" s="15" t="b">
        <f t="shared" si="2"/>
        <v>0</v>
      </c>
      <c r="AG11" s="15" t="b">
        <f t="shared" si="3"/>
        <v>0</v>
      </c>
      <c r="AH11" s="15" t="b">
        <f t="shared" si="4"/>
        <v>0</v>
      </c>
      <c r="AI11" s="15" t="b">
        <f t="shared" si="7"/>
        <v>0</v>
      </c>
    </row>
    <row r="12" spans="1:35" s="15" customFormat="1" ht="39.75" customHeight="1">
      <c r="A12" s="377">
        <v>11</v>
      </c>
      <c r="B12" s="378">
        <v>11</v>
      </c>
      <c r="C12" s="41" t="str">
        <f>CONCATENATE("",VLOOKUP(A3,'Deelnemers rood'!F:H,2,FALSE)," &amp;  ",VLOOKUP(A3,'Deelnemers rood'!F:H,3,FALSE))</f>
        <v>Mike Beker &amp;   Judith Broekmans</v>
      </c>
      <c r="D12" s="41"/>
      <c r="E12" s="41" t="str">
        <f>CONCATENATE("",VLOOKUP(A7,'Deelnemers rood'!F:H,2,FALSE)," &amp;  ",VLOOKUP(A7,'Deelnemers rood'!F:H,3,FALSE))</f>
        <v>Thijs Manders &amp;  Indira Peters</v>
      </c>
      <c r="F12" s="26">
        <v>0</v>
      </c>
      <c r="G12" s="26">
        <v>0</v>
      </c>
      <c r="H12" s="14"/>
      <c r="I12" s="26">
        <v>0</v>
      </c>
      <c r="J12" s="26">
        <v>0</v>
      </c>
      <c r="K12" s="14"/>
      <c r="L12" s="26">
        <v>0</v>
      </c>
      <c r="M12" s="26">
        <v>0</v>
      </c>
      <c r="N12" s="14"/>
      <c r="O12" s="19">
        <f aca="true" t="shared" si="8" ref="O12:P16">AD12+AF12+AH12</f>
        <v>0</v>
      </c>
      <c r="P12" s="19">
        <f t="shared" si="8"/>
        <v>0</v>
      </c>
      <c r="Q12" s="31"/>
      <c r="R12" s="16"/>
      <c r="S12" s="16"/>
      <c r="T12" s="5"/>
      <c r="U12" s="16"/>
      <c r="V12" s="16"/>
      <c r="W12" s="5"/>
      <c r="X12" s="16"/>
      <c r="Y12" s="16"/>
      <c r="Z12" s="5"/>
      <c r="AA12" s="16"/>
      <c r="AB12" s="16"/>
      <c r="AD12" s="15" t="b">
        <f t="shared" si="0"/>
        <v>0</v>
      </c>
      <c r="AE12" s="15" t="b">
        <f t="shared" si="1"/>
        <v>0</v>
      </c>
      <c r="AF12" s="15" t="b">
        <f t="shared" si="2"/>
        <v>0</v>
      </c>
      <c r="AG12" s="15" t="b">
        <f t="shared" si="3"/>
        <v>0</v>
      </c>
      <c r="AH12" s="15" t="b">
        <f t="shared" si="4"/>
        <v>0</v>
      </c>
      <c r="AI12" s="15" t="b">
        <f aca="true" t="shared" si="9" ref="AI12:AI17">IF(M12="","",IF(M12&gt;L12,1,IF(M12&lt;L12,0)))</f>
        <v>0</v>
      </c>
    </row>
    <row r="13" spans="1:35" s="15" customFormat="1" ht="39.75" customHeight="1">
      <c r="A13" s="17"/>
      <c r="B13" s="17"/>
      <c r="C13" s="41" t="str">
        <f>CONCATENATE("",VLOOKUP(A3,'Deelnemers rood'!F:H,2,FALSE)," &amp;  ",VLOOKUP(A3,'Deelnemers rood'!F:H,3,FALSE))</f>
        <v>Mike Beker &amp;   Judith Broekmans</v>
      </c>
      <c r="D13" s="41"/>
      <c r="E13" s="41" t="str">
        <f>CONCATENATE("",VLOOKUP(A8,'Deelnemers rood'!F:H,2,FALSE)," &amp;  ",VLOOKUP(A8,'Deelnemers rood'!F:H,3,FALSE))</f>
        <v>Richard Garot &amp;  Renske v haren</v>
      </c>
      <c r="F13" s="26">
        <v>0</v>
      </c>
      <c r="G13" s="26">
        <v>0</v>
      </c>
      <c r="H13" s="14"/>
      <c r="I13" s="26">
        <v>0</v>
      </c>
      <c r="J13" s="26">
        <v>0</v>
      </c>
      <c r="K13" s="14"/>
      <c r="L13" s="26">
        <v>0</v>
      </c>
      <c r="M13" s="26">
        <v>0</v>
      </c>
      <c r="N13" s="14"/>
      <c r="O13" s="19">
        <f t="shared" si="8"/>
        <v>0</v>
      </c>
      <c r="P13" s="19">
        <f t="shared" si="8"/>
        <v>0</v>
      </c>
      <c r="Q13" s="32"/>
      <c r="R13" s="16"/>
      <c r="S13" s="17"/>
      <c r="T13" s="17"/>
      <c r="U13" s="16"/>
      <c r="V13" s="17"/>
      <c r="W13" s="17"/>
      <c r="X13" s="16"/>
      <c r="Y13" s="17"/>
      <c r="Z13" s="17"/>
      <c r="AA13" s="16"/>
      <c r="AB13" s="17"/>
      <c r="AD13" s="15" t="b">
        <f t="shared" si="0"/>
        <v>0</v>
      </c>
      <c r="AE13" s="15" t="b">
        <f t="shared" si="1"/>
        <v>0</v>
      </c>
      <c r="AF13" s="15" t="b">
        <f t="shared" si="2"/>
        <v>0</v>
      </c>
      <c r="AG13" s="15" t="b">
        <f t="shared" si="3"/>
        <v>0</v>
      </c>
      <c r="AH13" s="15" t="b">
        <f t="shared" si="4"/>
        <v>0</v>
      </c>
      <c r="AI13" s="15" t="b">
        <f t="shared" si="9"/>
        <v>0</v>
      </c>
    </row>
    <row r="14" spans="1:35" s="15" customFormat="1" ht="39.75" customHeight="1">
      <c r="A14" s="17"/>
      <c r="B14" s="17"/>
      <c r="C14" s="41" t="str">
        <f>CONCATENATE("",VLOOKUP(A3,'Deelnemers rood'!F:H,2,FALSE)," &amp;  ",VLOOKUP(A3,'Deelnemers rood'!F:H,3,FALSE))</f>
        <v>Mike Beker &amp;   Judith Broekmans</v>
      </c>
      <c r="D14" s="41"/>
      <c r="E14" s="41" t="str">
        <f>CONCATENATE("",VLOOKUP(A9,'Deelnemers rood'!F:H,2,FALSE)," &amp;  ",VLOOKUP(A9,'Deelnemers rood'!F:H,3,FALSE))</f>
        <v>Paul Hermse &amp;  Karin Fleuren</v>
      </c>
      <c r="F14" s="26">
        <v>0</v>
      </c>
      <c r="G14" s="26">
        <v>0</v>
      </c>
      <c r="H14" s="14"/>
      <c r="I14" s="26">
        <v>0</v>
      </c>
      <c r="J14" s="26">
        <v>0</v>
      </c>
      <c r="K14" s="14"/>
      <c r="L14" s="26">
        <v>0</v>
      </c>
      <c r="M14" s="26">
        <v>0</v>
      </c>
      <c r="N14" s="14"/>
      <c r="O14" s="19">
        <f t="shared" si="8"/>
        <v>0</v>
      </c>
      <c r="P14" s="19">
        <f t="shared" si="8"/>
        <v>0</v>
      </c>
      <c r="Q14" s="31"/>
      <c r="R14" s="16"/>
      <c r="S14" s="16"/>
      <c r="T14" s="5"/>
      <c r="U14" s="16"/>
      <c r="V14" s="16"/>
      <c r="W14" s="5"/>
      <c r="X14" s="16"/>
      <c r="Y14" s="16"/>
      <c r="Z14" s="5"/>
      <c r="AA14" s="16"/>
      <c r="AB14" s="16"/>
      <c r="AD14" s="15" t="b">
        <f t="shared" si="0"/>
        <v>0</v>
      </c>
      <c r="AE14" s="15" t="b">
        <f t="shared" si="1"/>
        <v>0</v>
      </c>
      <c r="AF14" s="15" t="b">
        <f t="shared" si="2"/>
        <v>0</v>
      </c>
      <c r="AG14" s="15" t="b">
        <f t="shared" si="3"/>
        <v>0</v>
      </c>
      <c r="AH14" s="15" t="b">
        <f t="shared" si="4"/>
        <v>0</v>
      </c>
      <c r="AI14" s="15" t="b">
        <f t="shared" si="9"/>
        <v>0</v>
      </c>
    </row>
    <row r="15" spans="1:35" s="15" customFormat="1" ht="39.75" customHeight="1">
      <c r="A15" s="17"/>
      <c r="B15" s="17"/>
      <c r="C15" s="41" t="str">
        <f>CONCATENATE("",VLOOKUP(A4,'Deelnemers rood'!F:H,2,FALSE)," &amp;  ",VLOOKUP(A4,'Deelnemers rood'!F:H,3,FALSE))</f>
        <v>Marco Terpstra &amp;  Caitlin Garot</v>
      </c>
      <c r="D15" s="41"/>
      <c r="E15" s="41" t="str">
        <f>CONCATENATE("",VLOOKUP(A5,'Deelnemers rood'!F:H,2,FALSE)," &amp;  ",VLOOKUP(A5,'Deelnemers rood'!F:H,3,FALSE))</f>
        <v>Bart Rutjes &amp;  Karin Terpstra</v>
      </c>
      <c r="F15" s="26">
        <v>0</v>
      </c>
      <c r="G15" s="26">
        <v>0</v>
      </c>
      <c r="H15" s="14"/>
      <c r="I15" s="26">
        <v>0</v>
      </c>
      <c r="J15" s="26">
        <v>0</v>
      </c>
      <c r="K15" s="14"/>
      <c r="L15" s="26">
        <v>0</v>
      </c>
      <c r="M15" s="26">
        <v>0</v>
      </c>
      <c r="N15" s="14"/>
      <c r="O15" s="19">
        <f t="shared" si="8"/>
        <v>0</v>
      </c>
      <c r="P15" s="19">
        <f t="shared" si="8"/>
        <v>0</v>
      </c>
      <c r="Q15" s="31"/>
      <c r="R15" s="16"/>
      <c r="S15" s="16"/>
      <c r="T15" s="5"/>
      <c r="U15" s="16"/>
      <c r="V15" s="16"/>
      <c r="W15" s="5"/>
      <c r="X15" s="16"/>
      <c r="Y15" s="16"/>
      <c r="Z15" s="5"/>
      <c r="AA15" s="16"/>
      <c r="AB15" s="16"/>
      <c r="AD15" s="15" t="b">
        <f t="shared" si="0"/>
        <v>0</v>
      </c>
      <c r="AE15" s="15" t="b">
        <f t="shared" si="1"/>
        <v>0</v>
      </c>
      <c r="AF15" s="15" t="b">
        <f t="shared" si="2"/>
        <v>0</v>
      </c>
      <c r="AG15" s="15" t="b">
        <f t="shared" si="3"/>
        <v>0</v>
      </c>
      <c r="AH15" s="15" t="b">
        <f t="shared" si="4"/>
        <v>0</v>
      </c>
      <c r="AI15" s="15" t="b">
        <f t="shared" si="9"/>
        <v>0</v>
      </c>
    </row>
    <row r="16" spans="1:35" s="15" customFormat="1" ht="39.75" customHeight="1">
      <c r="A16" s="17"/>
      <c r="B16" s="17"/>
      <c r="C16" s="41" t="str">
        <f>CONCATENATE("",VLOOKUP(A4,'Deelnemers rood'!F:H,2,FALSE)," &amp;  ",VLOOKUP(A4,'Deelnemers rood'!F:H,3,FALSE))</f>
        <v>Marco Terpstra &amp;  Caitlin Garot</v>
      </c>
      <c r="D16" s="41"/>
      <c r="E16" s="41" t="str">
        <f>CONCATENATE("",VLOOKUP(A6,'Deelnemers rood'!F:H,2,FALSE)," &amp;  ",VLOOKUP(A6,'Deelnemers rood'!F:H,3,FALSE))</f>
        <v>Mark Geboers &amp;  Myrna Kusters</v>
      </c>
      <c r="F16" s="19">
        <v>0</v>
      </c>
      <c r="G16" s="19">
        <v>0</v>
      </c>
      <c r="H16" s="14"/>
      <c r="I16" s="19">
        <v>0</v>
      </c>
      <c r="J16" s="19">
        <v>0</v>
      </c>
      <c r="K16" s="14"/>
      <c r="L16" s="19">
        <v>0</v>
      </c>
      <c r="M16" s="19">
        <v>0</v>
      </c>
      <c r="N16" s="14"/>
      <c r="O16" s="19">
        <f t="shared" si="8"/>
        <v>0</v>
      </c>
      <c r="P16" s="19">
        <f t="shared" si="8"/>
        <v>0</v>
      </c>
      <c r="Q16" s="31"/>
      <c r="R16" s="16"/>
      <c r="S16" s="16"/>
      <c r="T16" s="5"/>
      <c r="U16" s="16"/>
      <c r="V16" s="16"/>
      <c r="W16" s="5"/>
      <c r="X16" s="16"/>
      <c r="Y16" s="16"/>
      <c r="Z16" s="5"/>
      <c r="AA16" s="16"/>
      <c r="AB16" s="16"/>
      <c r="AD16" s="15" t="b">
        <f t="shared" si="0"/>
        <v>0</v>
      </c>
      <c r="AE16" s="15" t="b">
        <f t="shared" si="1"/>
        <v>0</v>
      </c>
      <c r="AF16" s="15" t="b">
        <f t="shared" si="2"/>
        <v>0</v>
      </c>
      <c r="AG16" s="15" t="b">
        <f t="shared" si="3"/>
        <v>0</v>
      </c>
      <c r="AH16" s="15" t="b">
        <f t="shared" si="4"/>
        <v>0</v>
      </c>
      <c r="AI16" s="15" t="b">
        <f t="shared" si="9"/>
        <v>0</v>
      </c>
    </row>
    <row r="17" spans="1:35" s="15" customFormat="1" ht="39.75" customHeight="1">
      <c r="A17" s="274"/>
      <c r="C17" s="41" t="str">
        <f>CONCATENATE("",VLOOKUP(A4,'Deelnemers rood'!F:H,2,FALSE)," &amp;  ",VLOOKUP(A4,'Deelnemers rood'!F:H,3,FALSE))</f>
        <v>Marco Terpstra &amp;  Caitlin Garot</v>
      </c>
      <c r="D17" s="140"/>
      <c r="E17" s="41" t="str">
        <f>CONCATENATE("",VLOOKUP(A7,'Deelnemers rood'!F:H,2,FALSE)," &amp;  ",VLOOKUP(A7,'Deelnemers rood'!F:H,3,FALSE))</f>
        <v>Thijs Manders &amp;  Indira Peters</v>
      </c>
      <c r="F17" s="26">
        <v>0</v>
      </c>
      <c r="G17" s="26">
        <v>0</v>
      </c>
      <c r="H17" s="14"/>
      <c r="I17" s="26">
        <v>0</v>
      </c>
      <c r="J17" s="26">
        <v>0</v>
      </c>
      <c r="K17" s="14"/>
      <c r="L17" s="26">
        <v>0</v>
      </c>
      <c r="M17" s="26">
        <v>0</v>
      </c>
      <c r="N17" s="14"/>
      <c r="O17" s="26">
        <f>AD17+AF17+AH17</f>
        <v>0</v>
      </c>
      <c r="P17" s="26">
        <f>AE17+AG17+AI17</f>
        <v>0</v>
      </c>
      <c r="Q17" s="31"/>
      <c r="R17" s="16"/>
      <c r="S17" s="16"/>
      <c r="T17" s="5"/>
      <c r="U17" s="16"/>
      <c r="V17" s="16"/>
      <c r="W17" s="5"/>
      <c r="X17" s="16"/>
      <c r="Y17" s="16"/>
      <c r="Z17" s="5"/>
      <c r="AA17" s="16"/>
      <c r="AB17" s="16"/>
      <c r="AD17" s="15" t="b">
        <f>IF(F17="","",IF(F17&gt;G17,1,IF(F17&lt;G17,0)))</f>
        <v>0</v>
      </c>
      <c r="AE17" s="15" t="b">
        <f>IF(G17="","",IF(G17&gt;F17,1,IF(G17&lt;F17,0)))</f>
        <v>0</v>
      </c>
      <c r="AF17" s="15" t="b">
        <f>IF(I17="","",IF(I17&gt;J17,1,IF(I17&lt;J17,0)))</f>
        <v>0</v>
      </c>
      <c r="AG17" s="15" t="b">
        <f>IF(J17="","",IF(J17&gt;I17,1,IF(J17&lt;I17,0)))</f>
        <v>0</v>
      </c>
      <c r="AH17" s="15" t="b">
        <f>IF(L17="","",IF(L17&gt;M17,1,IF(L17&lt;M17,0)))</f>
        <v>0</v>
      </c>
      <c r="AI17" s="15" t="b">
        <f t="shared" si="9"/>
        <v>0</v>
      </c>
    </row>
    <row r="18" spans="1:35" s="15" customFormat="1" ht="39.75" customHeight="1">
      <c r="A18" s="274"/>
      <c r="C18" s="41" t="str">
        <f>CONCATENATE("",VLOOKUP(A4,'Deelnemers rood'!F:H,2,FALSE)," &amp;  ",VLOOKUP(A4,'Deelnemers rood'!F:H,3,FALSE))</f>
        <v>Marco Terpstra &amp;  Caitlin Garot</v>
      </c>
      <c r="D18" s="140"/>
      <c r="E18" s="41" t="str">
        <f>CONCATENATE("",VLOOKUP(A8,'Deelnemers rood'!F:H,2,FALSE)," &amp;  ",VLOOKUP(A8,'Deelnemers rood'!F:H,3,FALSE))</f>
        <v>Richard Garot &amp;  Renske v haren</v>
      </c>
      <c r="F18" s="26">
        <v>0</v>
      </c>
      <c r="G18" s="26">
        <v>0</v>
      </c>
      <c r="H18" s="14"/>
      <c r="I18" s="26">
        <v>0</v>
      </c>
      <c r="J18" s="26">
        <v>0</v>
      </c>
      <c r="K18" s="14"/>
      <c r="L18" s="26">
        <v>0</v>
      </c>
      <c r="M18" s="26">
        <v>0</v>
      </c>
      <c r="N18" s="14"/>
      <c r="O18" s="26">
        <f aca="true" t="shared" si="10" ref="O18:O26">AD18+AF18+AH18</f>
        <v>0</v>
      </c>
      <c r="P18" s="26">
        <f aca="true" t="shared" si="11" ref="P18:P26">AE18+AG18+AI18</f>
        <v>0</v>
      </c>
      <c r="Q18" s="31"/>
      <c r="R18" s="16"/>
      <c r="S18" s="16"/>
      <c r="T18" s="5"/>
      <c r="U18" s="16"/>
      <c r="V18" s="16"/>
      <c r="W18" s="5"/>
      <c r="X18" s="16"/>
      <c r="Y18" s="16"/>
      <c r="Z18" s="5"/>
      <c r="AA18" s="16"/>
      <c r="AB18" s="16"/>
      <c r="AD18" s="15" t="b">
        <f aca="true" t="shared" si="12" ref="AD18:AD26">IF(F18="","",IF(F18&gt;G18,1,IF(F18&lt;G18,0)))</f>
        <v>0</v>
      </c>
      <c r="AE18" s="15" t="b">
        <f aca="true" t="shared" si="13" ref="AE18:AE26">IF(G18="","",IF(G18&gt;F18,1,IF(G18&lt;F18,0)))</f>
        <v>0</v>
      </c>
      <c r="AF18" s="15" t="b">
        <f aca="true" t="shared" si="14" ref="AF18:AF26">IF(I18="","",IF(I18&gt;J18,1,IF(I18&lt;J18,0)))</f>
        <v>0</v>
      </c>
      <c r="AG18" s="15" t="b">
        <f aca="true" t="shared" si="15" ref="AG18:AG26">IF(J18="","",IF(J18&gt;I18,1,IF(J18&lt;I18,0)))</f>
        <v>0</v>
      </c>
      <c r="AH18" s="15" t="b">
        <f aca="true" t="shared" si="16" ref="AH18:AH26">IF(L18="","",IF(L18&gt;M18,1,IF(L18&lt;M18,0)))</f>
        <v>0</v>
      </c>
      <c r="AI18" s="15" t="b">
        <f aca="true" t="shared" si="17" ref="AI18:AI26">IF(M18="","",IF(M18&gt;L18,1,IF(M18&lt;L18,0)))</f>
        <v>0</v>
      </c>
    </row>
    <row r="19" spans="1:35" s="15" customFormat="1" ht="39.75" customHeight="1">
      <c r="A19" s="274"/>
      <c r="C19" s="41" t="str">
        <f>CONCATENATE("",VLOOKUP(A4,'Deelnemers rood'!F:H,2,FALSE)," &amp;  ",VLOOKUP(A4,'Deelnemers rood'!F:H,3,FALSE))</f>
        <v>Marco Terpstra &amp;  Caitlin Garot</v>
      </c>
      <c r="D19" s="140"/>
      <c r="E19" s="41" t="str">
        <f>CONCATENATE("",VLOOKUP(A9,'Deelnemers rood'!F:H,2,FALSE)," &amp;  ",VLOOKUP(A9,'Deelnemers rood'!F:H,3,FALSE))</f>
        <v>Paul Hermse &amp;  Karin Fleuren</v>
      </c>
      <c r="F19" s="26">
        <v>0</v>
      </c>
      <c r="G19" s="26">
        <v>0</v>
      </c>
      <c r="H19" s="14"/>
      <c r="I19" s="26">
        <v>0</v>
      </c>
      <c r="J19" s="26">
        <v>0</v>
      </c>
      <c r="K19" s="14"/>
      <c r="L19" s="26">
        <v>0</v>
      </c>
      <c r="M19" s="26">
        <v>0</v>
      </c>
      <c r="N19" s="14"/>
      <c r="O19" s="26">
        <f t="shared" si="10"/>
        <v>0</v>
      </c>
      <c r="P19" s="26">
        <f t="shared" si="11"/>
        <v>0</v>
      </c>
      <c r="Q19" s="31"/>
      <c r="R19" s="16"/>
      <c r="S19" s="16"/>
      <c r="T19" s="5"/>
      <c r="U19" s="16"/>
      <c r="V19" s="16"/>
      <c r="W19" s="5"/>
      <c r="X19" s="16"/>
      <c r="Y19" s="16"/>
      <c r="Z19" s="5"/>
      <c r="AA19" s="16"/>
      <c r="AB19" s="16"/>
      <c r="AD19" s="15" t="b">
        <f t="shared" si="12"/>
        <v>0</v>
      </c>
      <c r="AE19" s="15" t="b">
        <f t="shared" si="13"/>
        <v>0</v>
      </c>
      <c r="AF19" s="15" t="b">
        <f t="shared" si="14"/>
        <v>0</v>
      </c>
      <c r="AG19" s="15" t="b">
        <f t="shared" si="15"/>
        <v>0</v>
      </c>
      <c r="AH19" s="15" t="b">
        <f t="shared" si="16"/>
        <v>0</v>
      </c>
      <c r="AI19" s="15" t="b">
        <f t="shared" si="17"/>
        <v>0</v>
      </c>
    </row>
    <row r="20" spans="1:35" s="15" customFormat="1" ht="39.75" customHeight="1">
      <c r="A20" s="274"/>
      <c r="C20" s="41" t="str">
        <f>CONCATENATE("",VLOOKUP(A5,'Deelnemers rood'!F:H,2,FALSE)," &amp;  ",VLOOKUP(A5,'Deelnemers rood'!F:H,3,FALSE))</f>
        <v>Bart Rutjes &amp;  Karin Terpstra</v>
      </c>
      <c r="D20" s="41"/>
      <c r="E20" s="41" t="str">
        <f>CONCATENATE("",VLOOKUP(A6,'Deelnemers rood'!F:H,2,FALSE)," &amp;  ",VLOOKUP(A6,'Deelnemers rood'!F:H,3,FALSE))</f>
        <v>Mark Geboers &amp;  Myrna Kusters</v>
      </c>
      <c r="F20" s="26">
        <v>0</v>
      </c>
      <c r="G20" s="26">
        <v>0</v>
      </c>
      <c r="H20" s="14"/>
      <c r="I20" s="26">
        <v>0</v>
      </c>
      <c r="J20" s="26">
        <v>0</v>
      </c>
      <c r="K20" s="14"/>
      <c r="L20" s="26">
        <v>0</v>
      </c>
      <c r="M20" s="26">
        <v>0</v>
      </c>
      <c r="N20" s="14"/>
      <c r="O20" s="26">
        <f t="shared" si="10"/>
        <v>0</v>
      </c>
      <c r="P20" s="26">
        <f t="shared" si="11"/>
        <v>0</v>
      </c>
      <c r="Q20" s="31"/>
      <c r="R20" s="16"/>
      <c r="S20" s="16"/>
      <c r="T20" s="5"/>
      <c r="U20" s="16"/>
      <c r="V20" s="16"/>
      <c r="W20" s="5"/>
      <c r="X20" s="16"/>
      <c r="Y20" s="16"/>
      <c r="Z20" s="5"/>
      <c r="AA20" s="16"/>
      <c r="AB20" s="16"/>
      <c r="AD20" s="15" t="b">
        <f t="shared" si="12"/>
        <v>0</v>
      </c>
      <c r="AE20" s="15" t="b">
        <f t="shared" si="13"/>
        <v>0</v>
      </c>
      <c r="AF20" s="15" t="b">
        <f t="shared" si="14"/>
        <v>0</v>
      </c>
      <c r="AG20" s="15" t="b">
        <f t="shared" si="15"/>
        <v>0</v>
      </c>
      <c r="AH20" s="15" t="b">
        <f t="shared" si="16"/>
        <v>0</v>
      </c>
      <c r="AI20" s="15" t="b">
        <f t="shared" si="17"/>
        <v>0</v>
      </c>
    </row>
    <row r="21" spans="1:35" s="15" customFormat="1" ht="39.75" customHeight="1">
      <c r="A21" s="274"/>
      <c r="C21" s="41" t="str">
        <f>CONCATENATE("",VLOOKUP(A5,'Deelnemers rood'!F:H,2,FALSE)," &amp;  ",VLOOKUP(A5,'Deelnemers rood'!F:H,3,FALSE))</f>
        <v>Bart Rutjes &amp;  Karin Terpstra</v>
      </c>
      <c r="D21" s="41"/>
      <c r="E21" s="41" t="str">
        <f>CONCATENATE("",VLOOKUP(A7,'Deelnemers rood'!F:H,2,FALSE)," &amp;  ",VLOOKUP(A7,'Deelnemers rood'!F:H,3,FALSE))</f>
        <v>Thijs Manders &amp;  Indira Peters</v>
      </c>
      <c r="F21" s="26">
        <v>0</v>
      </c>
      <c r="G21" s="26">
        <v>0</v>
      </c>
      <c r="H21" s="14"/>
      <c r="I21" s="26">
        <v>0</v>
      </c>
      <c r="J21" s="26">
        <v>0</v>
      </c>
      <c r="K21" s="14"/>
      <c r="L21" s="26">
        <v>0</v>
      </c>
      <c r="M21" s="26">
        <v>0</v>
      </c>
      <c r="N21" s="14"/>
      <c r="O21" s="26">
        <f t="shared" si="10"/>
        <v>0</v>
      </c>
      <c r="P21" s="26">
        <f t="shared" si="11"/>
        <v>0</v>
      </c>
      <c r="Q21" s="31"/>
      <c r="R21" s="16"/>
      <c r="S21" s="16"/>
      <c r="T21" s="5"/>
      <c r="U21" s="16"/>
      <c r="V21" s="16"/>
      <c r="W21" s="5"/>
      <c r="X21" s="16"/>
      <c r="Y21" s="16"/>
      <c r="Z21" s="5"/>
      <c r="AA21" s="16"/>
      <c r="AB21" s="16"/>
      <c r="AD21" s="15" t="b">
        <f t="shared" si="12"/>
        <v>0</v>
      </c>
      <c r="AE21" s="15" t="b">
        <f t="shared" si="13"/>
        <v>0</v>
      </c>
      <c r="AF21" s="15" t="b">
        <f t="shared" si="14"/>
        <v>0</v>
      </c>
      <c r="AG21" s="15" t="b">
        <f t="shared" si="15"/>
        <v>0</v>
      </c>
      <c r="AH21" s="15" t="b">
        <f t="shared" si="16"/>
        <v>0</v>
      </c>
      <c r="AI21" s="15" t="b">
        <f t="shared" si="17"/>
        <v>0</v>
      </c>
    </row>
    <row r="22" spans="1:35" s="15" customFormat="1" ht="39.75" customHeight="1">
      <c r="A22" s="274"/>
      <c r="C22" s="41" t="str">
        <f>CONCATENATE("",VLOOKUP(A5,'Deelnemers rood'!F:H,2,FALSE)," &amp;  ",VLOOKUP(A5,'Deelnemers rood'!F:H,3,FALSE))</f>
        <v>Bart Rutjes &amp;  Karin Terpstra</v>
      </c>
      <c r="D22" s="41"/>
      <c r="E22" s="41" t="str">
        <f>CONCATENATE("",VLOOKUP(A8,'Deelnemers rood'!F:H,2,FALSE)," &amp;  ",VLOOKUP(A8,'Deelnemers rood'!F:H,3,FALSE))</f>
        <v>Richard Garot &amp;  Renske v haren</v>
      </c>
      <c r="F22" s="26">
        <v>0</v>
      </c>
      <c r="G22" s="26">
        <v>0</v>
      </c>
      <c r="H22" s="14"/>
      <c r="I22" s="26">
        <v>0</v>
      </c>
      <c r="J22" s="26">
        <v>0</v>
      </c>
      <c r="K22" s="14"/>
      <c r="L22" s="26">
        <v>0</v>
      </c>
      <c r="M22" s="26">
        <v>0</v>
      </c>
      <c r="N22" s="14"/>
      <c r="O22" s="26">
        <f t="shared" si="10"/>
        <v>0</v>
      </c>
      <c r="P22" s="26">
        <f t="shared" si="11"/>
        <v>0</v>
      </c>
      <c r="Q22" s="31"/>
      <c r="R22" s="16"/>
      <c r="S22" s="16"/>
      <c r="T22" s="5"/>
      <c r="U22" s="16"/>
      <c r="V22" s="16"/>
      <c r="W22" s="5"/>
      <c r="X22" s="16"/>
      <c r="Y22" s="16"/>
      <c r="Z22" s="5"/>
      <c r="AA22" s="16"/>
      <c r="AB22" s="16"/>
      <c r="AD22" s="15" t="b">
        <f t="shared" si="12"/>
        <v>0</v>
      </c>
      <c r="AE22" s="15" t="b">
        <f t="shared" si="13"/>
        <v>0</v>
      </c>
      <c r="AF22" s="15" t="b">
        <f t="shared" si="14"/>
        <v>0</v>
      </c>
      <c r="AG22" s="15" t="b">
        <f t="shared" si="15"/>
        <v>0</v>
      </c>
      <c r="AH22" s="15" t="b">
        <f t="shared" si="16"/>
        <v>0</v>
      </c>
      <c r="AI22" s="15" t="b">
        <f t="shared" si="17"/>
        <v>0</v>
      </c>
    </row>
    <row r="23" spans="1:35" s="15" customFormat="1" ht="39.75" customHeight="1">
      <c r="A23" s="274"/>
      <c r="C23" s="41" t="str">
        <f>CONCATENATE("",VLOOKUP(A5,'Deelnemers rood'!F:H,2,FALSE)," &amp;  ",VLOOKUP(A5,'Deelnemers rood'!F:H,3,FALSE))</f>
        <v>Bart Rutjes &amp;  Karin Terpstra</v>
      </c>
      <c r="D23" s="41"/>
      <c r="E23" s="41" t="str">
        <f>CONCATENATE("",VLOOKUP(A9,'Deelnemers rood'!F:H,2,FALSE)," &amp;  ",VLOOKUP(A9,'Deelnemers rood'!F:H,3,FALSE))</f>
        <v>Paul Hermse &amp;  Karin Fleuren</v>
      </c>
      <c r="F23" s="26">
        <v>0</v>
      </c>
      <c r="G23" s="26">
        <v>0</v>
      </c>
      <c r="H23" s="14"/>
      <c r="I23" s="26">
        <v>0</v>
      </c>
      <c r="J23" s="26">
        <v>0</v>
      </c>
      <c r="K23" s="14"/>
      <c r="L23" s="26">
        <v>0</v>
      </c>
      <c r="M23" s="26">
        <v>0</v>
      </c>
      <c r="N23" s="14"/>
      <c r="O23" s="26">
        <f t="shared" si="10"/>
        <v>0</v>
      </c>
      <c r="P23" s="26">
        <f t="shared" si="11"/>
        <v>0</v>
      </c>
      <c r="Q23" s="31"/>
      <c r="R23" s="16"/>
      <c r="S23" s="16"/>
      <c r="T23" s="5"/>
      <c r="U23" s="16"/>
      <c r="V23" s="16"/>
      <c r="W23" s="5"/>
      <c r="X23" s="16"/>
      <c r="Y23" s="16"/>
      <c r="Z23" s="5"/>
      <c r="AA23" s="16"/>
      <c r="AB23" s="16"/>
      <c r="AD23" s="15" t="b">
        <f t="shared" si="12"/>
        <v>0</v>
      </c>
      <c r="AE23" s="15" t="b">
        <f t="shared" si="13"/>
        <v>0</v>
      </c>
      <c r="AF23" s="15" t="b">
        <f t="shared" si="14"/>
        <v>0</v>
      </c>
      <c r="AG23" s="15" t="b">
        <f t="shared" si="15"/>
        <v>0</v>
      </c>
      <c r="AH23" s="15" t="b">
        <f t="shared" si="16"/>
        <v>0</v>
      </c>
      <c r="AI23" s="15" t="b">
        <f t="shared" si="17"/>
        <v>0</v>
      </c>
    </row>
    <row r="24" spans="1:35" s="15" customFormat="1" ht="39" customHeight="1">
      <c r="A24" s="274"/>
      <c r="C24" s="41" t="str">
        <f>CONCATENATE("",VLOOKUP(A6,'Deelnemers rood'!F:H,2,FALSE)," &amp;  ",VLOOKUP(A6,'Deelnemers rood'!F:H,3,FALSE))</f>
        <v>Mark Geboers &amp;  Myrna Kusters</v>
      </c>
      <c r="D24" s="41"/>
      <c r="E24" s="41" t="str">
        <f>CONCATENATE("",VLOOKUP(A7,'Deelnemers rood'!F:H,2,FALSE)," &amp;  ",VLOOKUP(A7,'Deelnemers rood'!F:H,3,FALSE))</f>
        <v>Thijs Manders &amp;  Indira Peters</v>
      </c>
      <c r="F24" s="26">
        <v>0</v>
      </c>
      <c r="G24" s="26">
        <v>0</v>
      </c>
      <c r="H24" s="14"/>
      <c r="I24" s="26">
        <v>0</v>
      </c>
      <c r="J24" s="26">
        <v>0</v>
      </c>
      <c r="K24" s="14"/>
      <c r="L24" s="26">
        <v>0</v>
      </c>
      <c r="M24" s="26">
        <v>0</v>
      </c>
      <c r="N24" s="14"/>
      <c r="O24" s="26">
        <f t="shared" si="10"/>
        <v>0</v>
      </c>
      <c r="P24" s="26">
        <f t="shared" si="11"/>
        <v>0</v>
      </c>
      <c r="Q24" s="31"/>
      <c r="R24" s="16"/>
      <c r="S24" s="16"/>
      <c r="T24" s="5"/>
      <c r="U24" s="16"/>
      <c r="V24" s="16"/>
      <c r="W24" s="5"/>
      <c r="X24" s="16"/>
      <c r="Y24" s="16"/>
      <c r="Z24" s="5"/>
      <c r="AA24" s="16"/>
      <c r="AB24" s="16"/>
      <c r="AD24" s="15" t="b">
        <f t="shared" si="12"/>
        <v>0</v>
      </c>
      <c r="AE24" s="15" t="b">
        <f t="shared" si="13"/>
        <v>0</v>
      </c>
      <c r="AF24" s="15" t="b">
        <f t="shared" si="14"/>
        <v>0</v>
      </c>
      <c r="AG24" s="15" t="b">
        <f t="shared" si="15"/>
        <v>0</v>
      </c>
      <c r="AH24" s="15" t="b">
        <f t="shared" si="16"/>
        <v>0</v>
      </c>
      <c r="AI24" s="15" t="b">
        <f t="shared" si="17"/>
        <v>0</v>
      </c>
    </row>
    <row r="25" spans="1:35" s="15" customFormat="1" ht="39.75" customHeight="1">
      <c r="A25" s="274"/>
      <c r="C25" s="41" t="str">
        <f>CONCATENATE("",VLOOKUP(A6,'Deelnemers rood'!F:H,2,FALSE)," &amp;  ",VLOOKUP(A6,'Deelnemers rood'!F:H,3,FALSE))</f>
        <v>Mark Geboers &amp;  Myrna Kusters</v>
      </c>
      <c r="D25" s="41"/>
      <c r="E25" s="41" t="str">
        <f>CONCATENATE("",VLOOKUP(A8,'Deelnemers rood'!F:H,2,FALSE)," &amp;  ",VLOOKUP(A8,'Deelnemers rood'!F:H,3,FALSE))</f>
        <v>Richard Garot &amp;  Renske v haren</v>
      </c>
      <c r="F25" s="26">
        <v>0</v>
      </c>
      <c r="G25" s="26">
        <v>0</v>
      </c>
      <c r="H25" s="14"/>
      <c r="I25" s="26">
        <v>0</v>
      </c>
      <c r="J25" s="26">
        <v>0</v>
      </c>
      <c r="K25" s="14"/>
      <c r="L25" s="26">
        <v>0</v>
      </c>
      <c r="M25" s="26">
        <v>0</v>
      </c>
      <c r="N25" s="14"/>
      <c r="O25" s="26">
        <f t="shared" si="10"/>
        <v>0</v>
      </c>
      <c r="P25" s="26">
        <f t="shared" si="11"/>
        <v>0</v>
      </c>
      <c r="Q25" s="31"/>
      <c r="R25" s="16"/>
      <c r="S25" s="16"/>
      <c r="T25" s="5"/>
      <c r="U25" s="16"/>
      <c r="V25" s="16"/>
      <c r="W25" s="5"/>
      <c r="X25" s="16"/>
      <c r="Y25" s="16"/>
      <c r="Z25" s="5"/>
      <c r="AA25" s="16"/>
      <c r="AB25" s="16"/>
      <c r="AD25" s="15" t="b">
        <f t="shared" si="12"/>
        <v>0</v>
      </c>
      <c r="AE25" s="15" t="b">
        <f t="shared" si="13"/>
        <v>0</v>
      </c>
      <c r="AF25" s="15" t="b">
        <f t="shared" si="14"/>
        <v>0</v>
      </c>
      <c r="AG25" s="15" t="b">
        <f t="shared" si="15"/>
        <v>0</v>
      </c>
      <c r="AH25" s="15" t="b">
        <f t="shared" si="16"/>
        <v>0</v>
      </c>
      <c r="AI25" s="15" t="b">
        <f t="shared" si="17"/>
        <v>0</v>
      </c>
    </row>
    <row r="26" spans="1:35" s="15" customFormat="1" ht="39.75" customHeight="1">
      <c r="A26" s="154"/>
      <c r="B26" s="17"/>
      <c r="C26" s="41" t="str">
        <f>CONCATENATE("",VLOOKUP(A6,'Deelnemers rood'!F:H,2,FALSE)," &amp;  ",VLOOKUP(A6,'Deelnemers rood'!F:H,3,FALSE))</f>
        <v>Mark Geboers &amp;  Myrna Kusters</v>
      </c>
      <c r="D26" s="41"/>
      <c r="E26" s="41" t="str">
        <f>CONCATENATE("",VLOOKUP(A9,'Deelnemers rood'!F:H,2,FALSE)," &amp;  ",VLOOKUP(A9,'Deelnemers rood'!F:H,3,FALSE))</f>
        <v>Paul Hermse &amp;  Karin Fleuren</v>
      </c>
      <c r="F26" s="26">
        <v>0</v>
      </c>
      <c r="G26" s="26">
        <v>0</v>
      </c>
      <c r="H26" s="14"/>
      <c r="I26" s="26">
        <v>0</v>
      </c>
      <c r="J26" s="26">
        <v>0</v>
      </c>
      <c r="K26" s="14"/>
      <c r="L26" s="26">
        <v>0</v>
      </c>
      <c r="M26" s="26">
        <v>0</v>
      </c>
      <c r="N26" s="14"/>
      <c r="O26" s="26">
        <f t="shared" si="10"/>
        <v>0</v>
      </c>
      <c r="P26" s="26">
        <f t="shared" si="11"/>
        <v>0</v>
      </c>
      <c r="Q26" s="31"/>
      <c r="R26" s="16"/>
      <c r="S26" s="16"/>
      <c r="T26" s="5"/>
      <c r="U26" s="16"/>
      <c r="V26" s="16"/>
      <c r="W26" s="5"/>
      <c r="X26" s="16"/>
      <c r="Y26" s="16"/>
      <c r="Z26" s="5"/>
      <c r="AA26" s="16"/>
      <c r="AB26" s="16"/>
      <c r="AD26" s="15" t="b">
        <f t="shared" si="12"/>
        <v>0</v>
      </c>
      <c r="AE26" s="15" t="b">
        <f t="shared" si="13"/>
        <v>0</v>
      </c>
      <c r="AF26" s="15" t="b">
        <f t="shared" si="14"/>
        <v>0</v>
      </c>
      <c r="AG26" s="15" t="b">
        <f t="shared" si="15"/>
        <v>0</v>
      </c>
      <c r="AH26" s="15" t="b">
        <f t="shared" si="16"/>
        <v>0</v>
      </c>
      <c r="AI26" s="15" t="b">
        <f t="shared" si="17"/>
        <v>0</v>
      </c>
    </row>
    <row r="27" spans="1:35" s="15" customFormat="1" ht="39.75" customHeight="1">
      <c r="A27" s="154"/>
      <c r="B27" s="17"/>
      <c r="C27" s="41" t="str">
        <f>CONCATENATE("",VLOOKUP(A7,'Deelnemers rood'!F:H,2,FALSE)," &amp;  ",VLOOKUP(A7,'Deelnemers rood'!F:H,3,FALSE))</f>
        <v>Thijs Manders &amp;  Indira Peters</v>
      </c>
      <c r="D27" s="41"/>
      <c r="E27" s="41" t="str">
        <f>CONCATENATE("",VLOOKUP(A8,'Deelnemers rood'!F:H,2,FALSE)," &amp;  ",VLOOKUP(A8,'Deelnemers rood'!F:H,3,FALSE))</f>
        <v>Richard Garot &amp;  Renske v haren</v>
      </c>
      <c r="F27" s="26">
        <v>0</v>
      </c>
      <c r="G27" s="26">
        <v>0</v>
      </c>
      <c r="H27" s="14"/>
      <c r="I27" s="26">
        <v>0</v>
      </c>
      <c r="J27" s="26">
        <v>0</v>
      </c>
      <c r="K27" s="14"/>
      <c r="L27" s="26">
        <v>0</v>
      </c>
      <c r="M27" s="26">
        <v>0</v>
      </c>
      <c r="N27" s="14"/>
      <c r="O27" s="26">
        <v>0</v>
      </c>
      <c r="P27" s="26">
        <v>0</v>
      </c>
      <c r="Q27" s="31"/>
      <c r="R27" s="16"/>
      <c r="S27" s="16"/>
      <c r="T27" s="5"/>
      <c r="U27" s="16"/>
      <c r="V27" s="16"/>
      <c r="W27" s="5"/>
      <c r="X27" s="16"/>
      <c r="Y27" s="16"/>
      <c r="Z27" s="5"/>
      <c r="AA27" s="16"/>
      <c r="AB27" s="16"/>
      <c r="AD27" s="15" t="b">
        <f aca="true" t="shared" si="18" ref="AD27:AD32">IF(F27="","",IF(F27&gt;G27,1,IF(F27&lt;G27,0)))</f>
        <v>0</v>
      </c>
      <c r="AE27" s="15" t="b">
        <f aca="true" t="shared" si="19" ref="AE27:AE32">IF(G27="","",IF(G27&gt;F27,1,IF(G27&lt;F27,0)))</f>
        <v>0</v>
      </c>
      <c r="AF27" s="15" t="b">
        <f aca="true" t="shared" si="20" ref="AF27:AF32">IF(I27="","",IF(I27&gt;J27,1,IF(I27&lt;J27,0)))</f>
        <v>0</v>
      </c>
      <c r="AG27" s="15" t="b">
        <f aca="true" t="shared" si="21" ref="AG27:AG32">IF(J27="","",IF(J27&gt;I27,1,IF(J27&lt;I27,0)))</f>
        <v>0</v>
      </c>
      <c r="AH27" s="15" t="b">
        <f aca="true" t="shared" si="22" ref="AH27:AH32">IF(L27="","",IF(L27&gt;M27,1,IF(L27&lt;M27,0)))</f>
        <v>0</v>
      </c>
      <c r="AI27" s="15" t="b">
        <f aca="true" t="shared" si="23" ref="AI27:AI32">IF(M27="","",IF(M27&gt;L27,1,IF(M27&lt;L27,0)))</f>
        <v>0</v>
      </c>
    </row>
    <row r="28" spans="1:35" s="15" customFormat="1" ht="39.75" customHeight="1">
      <c r="A28" s="154"/>
      <c r="B28" s="17"/>
      <c r="C28" s="41" t="str">
        <f>CONCATENATE("",VLOOKUP(A7,'Deelnemers rood'!F:H,2,FALSE)," &amp;  ",VLOOKUP(A7,'Deelnemers rood'!F:H,3,FALSE))</f>
        <v>Thijs Manders &amp;  Indira Peters</v>
      </c>
      <c r="D28" s="41"/>
      <c r="E28" s="41" t="str">
        <f>CONCATENATE("",VLOOKUP(A9,'Deelnemers rood'!F:H,2,FALSE)," &amp;  ",VLOOKUP(A9,'Deelnemers rood'!F:H,3,FALSE))</f>
        <v>Paul Hermse &amp;  Karin Fleuren</v>
      </c>
      <c r="F28" s="26">
        <v>0</v>
      </c>
      <c r="G28" s="26">
        <v>0</v>
      </c>
      <c r="H28" s="14"/>
      <c r="I28" s="26">
        <v>0</v>
      </c>
      <c r="J28" s="26">
        <v>0</v>
      </c>
      <c r="K28" s="14"/>
      <c r="L28" s="26">
        <v>0</v>
      </c>
      <c r="M28" s="26">
        <v>0</v>
      </c>
      <c r="N28" s="14"/>
      <c r="O28" s="26">
        <v>0</v>
      </c>
      <c r="P28" s="26">
        <v>0</v>
      </c>
      <c r="Q28" s="33"/>
      <c r="R28" s="34"/>
      <c r="AD28" s="15" t="b">
        <f t="shared" si="18"/>
        <v>0</v>
      </c>
      <c r="AE28" s="15" t="b">
        <f t="shared" si="19"/>
        <v>0</v>
      </c>
      <c r="AF28" s="15" t="b">
        <f t="shared" si="20"/>
        <v>0</v>
      </c>
      <c r="AG28" s="15" t="b">
        <f t="shared" si="21"/>
        <v>0</v>
      </c>
      <c r="AH28" s="15" t="b">
        <f t="shared" si="22"/>
        <v>0</v>
      </c>
      <c r="AI28" s="15" t="b">
        <f t="shared" si="23"/>
        <v>0</v>
      </c>
    </row>
    <row r="29" spans="1:35" s="15" customFormat="1" ht="39.75" customHeight="1">
      <c r="A29" s="154"/>
      <c r="B29" s="17"/>
      <c r="C29" s="41" t="str">
        <f>CONCATENATE("",VLOOKUP(A8,'Deelnemers rood'!F:H,2,FALSE)," &amp;  ",VLOOKUP(A8,'Deelnemers rood'!F:H,3,FALSE))</f>
        <v>Richard Garot &amp;  Renske v haren</v>
      </c>
      <c r="D29" s="41"/>
      <c r="E29" s="41" t="str">
        <f>CONCATENATE("",VLOOKUP(A9,'Deelnemers rood'!F:H,2,FALSE)," &amp;  ",VLOOKUP(A9,'Deelnemers rood'!F:H,3,FALSE))</f>
        <v>Paul Hermse &amp;  Karin Fleuren</v>
      </c>
      <c r="F29" s="26">
        <v>0</v>
      </c>
      <c r="G29" s="26">
        <v>0</v>
      </c>
      <c r="H29" s="14"/>
      <c r="I29" s="26">
        <v>0</v>
      </c>
      <c r="J29" s="26">
        <v>0</v>
      </c>
      <c r="K29" s="14"/>
      <c r="L29" s="26">
        <v>0</v>
      </c>
      <c r="M29" s="26">
        <v>0</v>
      </c>
      <c r="N29" s="14"/>
      <c r="O29" s="26">
        <v>0</v>
      </c>
      <c r="P29" s="26">
        <v>0</v>
      </c>
      <c r="Q29" s="34"/>
      <c r="R29" s="34"/>
      <c r="AD29" s="15" t="b">
        <f t="shared" si="18"/>
        <v>0</v>
      </c>
      <c r="AE29" s="15" t="b">
        <f t="shared" si="19"/>
        <v>0</v>
      </c>
      <c r="AF29" s="15" t="b">
        <f t="shared" si="20"/>
        <v>0</v>
      </c>
      <c r="AG29" s="15" t="b">
        <f t="shared" si="21"/>
        <v>0</v>
      </c>
      <c r="AH29" s="15" t="b">
        <f t="shared" si="22"/>
        <v>0</v>
      </c>
      <c r="AI29" s="15" t="b">
        <f t="shared" si="23"/>
        <v>0</v>
      </c>
    </row>
    <row r="30" spans="1:35" s="15" customFormat="1" ht="39.75" customHeight="1">
      <c r="A30" s="154"/>
      <c r="B30" s="17"/>
      <c r="C30" s="30"/>
      <c r="D30" s="30"/>
      <c r="E30" s="3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34"/>
      <c r="R30" s="34"/>
      <c r="AD30" s="15">
        <f t="shared" si="18"/>
      </c>
      <c r="AE30" s="15">
        <f t="shared" si="19"/>
      </c>
      <c r="AF30" s="15">
        <f t="shared" si="20"/>
      </c>
      <c r="AG30" s="15">
        <f t="shared" si="21"/>
      </c>
      <c r="AH30" s="15">
        <f t="shared" si="22"/>
      </c>
      <c r="AI30" s="15">
        <f t="shared" si="23"/>
      </c>
    </row>
    <row r="31" spans="1:35" s="15" customFormat="1" ht="39.75" customHeight="1">
      <c r="A31" s="154"/>
      <c r="B31" s="17"/>
      <c r="C31" s="30"/>
      <c r="D31" s="30"/>
      <c r="E31" s="30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34"/>
      <c r="R31" s="34"/>
      <c r="AD31" s="15">
        <f t="shared" si="18"/>
      </c>
      <c r="AE31" s="15">
        <f t="shared" si="19"/>
      </c>
      <c r="AF31" s="15">
        <f t="shared" si="20"/>
      </c>
      <c r="AG31" s="15">
        <f t="shared" si="21"/>
      </c>
      <c r="AH31" s="15">
        <f t="shared" si="22"/>
      </c>
      <c r="AI31" s="15">
        <f t="shared" si="23"/>
      </c>
    </row>
    <row r="32" spans="1:35" s="15" customFormat="1" ht="39.75" customHeight="1">
      <c r="A32" s="154"/>
      <c r="B32" s="17"/>
      <c r="C32" s="30"/>
      <c r="D32" s="30"/>
      <c r="E32" s="30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3"/>
      <c r="R32" s="34"/>
      <c r="AD32" s="15">
        <f t="shared" si="18"/>
      </c>
      <c r="AE32" s="15">
        <f t="shared" si="19"/>
      </c>
      <c r="AF32" s="15">
        <f t="shared" si="20"/>
      </c>
      <c r="AG32" s="15">
        <f t="shared" si="21"/>
      </c>
      <c r="AH32" s="15">
        <f t="shared" si="22"/>
      </c>
      <c r="AI32" s="15">
        <f t="shared" si="23"/>
      </c>
    </row>
    <row r="33" spans="1:18" s="15" customFormat="1" ht="39.75" customHeight="1">
      <c r="A33" s="154"/>
      <c r="B33" s="17"/>
      <c r="C33" s="27"/>
      <c r="D33" s="27"/>
      <c r="E33" s="2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4"/>
    </row>
    <row r="34" spans="1:18" s="15" customFormat="1" ht="39.75" customHeight="1">
      <c r="A34" s="154"/>
      <c r="B34" s="17"/>
      <c r="C34" s="27"/>
      <c r="D34" s="27"/>
      <c r="E34" s="2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34"/>
    </row>
    <row r="35" spans="1:18" s="15" customFormat="1" ht="39.75" customHeight="1">
      <c r="A35" s="154"/>
      <c r="B35" s="17"/>
      <c r="C35" s="27"/>
      <c r="D35" s="27"/>
      <c r="E35" s="2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4"/>
    </row>
    <row r="36" spans="1:23" s="15" customFormat="1" ht="39.75" customHeight="1">
      <c r="A36" s="154"/>
      <c r="B36" s="17"/>
      <c r="C36" s="27"/>
      <c r="D36" s="27"/>
      <c r="E36" s="2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4"/>
      <c r="T36" s="150"/>
      <c r="U36" s="37"/>
      <c r="V36" s="37"/>
      <c r="W36" s="37"/>
    </row>
    <row r="37" spans="1:23" s="15" customFormat="1" ht="39.75" customHeight="1">
      <c r="A37" s="154"/>
      <c r="B37" s="17"/>
      <c r="C37" s="27"/>
      <c r="D37" s="27"/>
      <c r="E37" s="2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34"/>
      <c r="T37" s="150"/>
      <c r="U37" s="37"/>
      <c r="V37" s="37"/>
      <c r="W37" s="37"/>
    </row>
    <row r="38" spans="1:23" s="15" customFormat="1" ht="39.75" customHeight="1">
      <c r="A38" s="154"/>
      <c r="B38" s="17"/>
      <c r="C38" s="27"/>
      <c r="D38" s="27"/>
      <c r="E38" s="2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4"/>
      <c r="T38" s="150"/>
      <c r="U38" s="37"/>
      <c r="V38" s="37"/>
      <c r="W38" s="37"/>
    </row>
    <row r="39" spans="1:23" s="15" customFormat="1" ht="39.75" customHeight="1">
      <c r="A39" s="154"/>
      <c r="B39" s="17"/>
      <c r="C39" s="27"/>
      <c r="D39" s="27"/>
      <c r="E39" s="2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4"/>
      <c r="T39" s="151"/>
      <c r="U39" s="37"/>
      <c r="V39" s="37"/>
      <c r="W39" s="37"/>
    </row>
    <row r="40" spans="1:23" s="15" customFormat="1" ht="39.75" customHeight="1">
      <c r="A40" s="154"/>
      <c r="B40" s="17"/>
      <c r="C40" s="27"/>
      <c r="D40" s="27"/>
      <c r="E40" s="2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34"/>
      <c r="T40" s="150"/>
      <c r="U40" s="37"/>
      <c r="V40" s="37"/>
      <c r="W40" s="37"/>
    </row>
    <row r="41" spans="3:23" s="15" customFormat="1" ht="39.75" customHeight="1">
      <c r="C41" s="16"/>
      <c r="D41" s="94"/>
      <c r="E41" s="94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34"/>
      <c r="T41"/>
      <c r="U41"/>
      <c r="V41"/>
      <c r="W41"/>
    </row>
    <row r="42" spans="3:23" s="15" customFormat="1" ht="39.75" customHeight="1">
      <c r="C42" s="16"/>
      <c r="D42" s="16"/>
      <c r="E42" s="16"/>
      <c r="F42" s="16"/>
      <c r="G42" s="16"/>
      <c r="H42" s="16"/>
      <c r="I42" s="16"/>
      <c r="J42" s="17"/>
      <c r="K42" s="17"/>
      <c r="L42" s="16"/>
      <c r="M42" s="17"/>
      <c r="N42" s="17"/>
      <c r="O42" s="476"/>
      <c r="P42" s="477"/>
      <c r="Q42" s="17"/>
      <c r="R42" s="34"/>
      <c r="T42" s="463"/>
      <c r="U42" s="478"/>
      <c r="V42" s="478"/>
      <c r="W42" s="478"/>
    </row>
    <row r="43" spans="3:23" s="15" customFormat="1" ht="39.75" customHeight="1">
      <c r="C43" s="16"/>
      <c r="D43" s="94"/>
      <c r="E43" s="94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7"/>
      <c r="R43" s="34"/>
      <c r="T43" s="12"/>
      <c r="U43" s="28"/>
      <c r="V43" s="74"/>
      <c r="W43" s="28"/>
    </row>
    <row r="44" spans="3:23" s="15" customFormat="1" ht="39.75" customHeight="1">
      <c r="C44" s="16"/>
      <c r="D44" s="94"/>
      <c r="E44" s="147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7"/>
      <c r="R44" s="34"/>
      <c r="T44" s="134"/>
      <c r="U44" s="37"/>
      <c r="V44" s="37"/>
      <c r="W44" s="37"/>
    </row>
    <row r="45" spans="3:23" s="15" customFormat="1" ht="39.75" customHeight="1">
      <c r="C45" s="16"/>
      <c r="D45" s="94"/>
      <c r="E45" s="94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34"/>
      <c r="T45" s="134"/>
      <c r="U45" s="37"/>
      <c r="V45" s="37"/>
      <c r="W45" s="37"/>
    </row>
    <row r="46" spans="3:23" s="15" customFormat="1" ht="39.75" customHeight="1">
      <c r="C46" s="16"/>
      <c r="D46" s="94"/>
      <c r="E46" s="149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7"/>
      <c r="R46" s="34"/>
      <c r="T46" s="148"/>
      <c r="U46" s="37"/>
      <c r="V46" s="37"/>
      <c r="W46" s="37"/>
    </row>
    <row r="47" spans="3:23" s="15" customFormat="1" ht="39.75" customHeight="1">
      <c r="C47" s="16"/>
      <c r="D47" s="94"/>
      <c r="E47" s="14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7"/>
      <c r="R47" s="34"/>
      <c r="T47" s="134"/>
      <c r="U47" s="37"/>
      <c r="V47" s="37"/>
      <c r="W47" s="37"/>
    </row>
    <row r="48" spans="3:23" s="15" customFormat="1" ht="39.75" customHeight="1">
      <c r="C48" s="16"/>
      <c r="D48" s="94"/>
      <c r="E48" s="94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7"/>
      <c r="R48" s="34"/>
      <c r="T48" s="149"/>
      <c r="U48" s="37"/>
      <c r="V48" s="37"/>
      <c r="W48" s="37"/>
    </row>
    <row r="49" spans="3:18" s="15" customFormat="1" ht="39.75" customHeight="1">
      <c r="C49" s="16"/>
      <c r="D49" s="94"/>
      <c r="E49" s="149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7"/>
      <c r="R49" s="34"/>
    </row>
    <row r="50" spans="3:18" s="15" customFormat="1" ht="39.75" customHeight="1">
      <c r="C50" s="16"/>
      <c r="D50" s="147"/>
      <c r="E50" s="94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4"/>
    </row>
    <row r="51" spans="3:18" s="15" customFormat="1" ht="39.75" customHeight="1">
      <c r="C51" s="16"/>
      <c r="D51" s="147"/>
      <c r="E51" s="149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7"/>
      <c r="R51" s="34"/>
    </row>
    <row r="52" spans="3:18" s="15" customFormat="1" ht="39.75" customHeight="1">
      <c r="C52" s="16"/>
      <c r="D52" s="94"/>
      <c r="E52" s="149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7"/>
      <c r="R52" s="34"/>
    </row>
    <row r="53" spans="3:17" ht="39.75" customHeight="1">
      <c r="C53" s="16"/>
      <c r="D53" s="94"/>
      <c r="E53" s="94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74"/>
    </row>
    <row r="54" spans="3:17" ht="39.75" customHeight="1">
      <c r="C54" s="16"/>
      <c r="D54" s="94"/>
      <c r="E54" s="94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74"/>
    </row>
    <row r="55" spans="3:17" ht="39.75" customHeight="1">
      <c r="C55" s="16"/>
      <c r="D55" s="94"/>
      <c r="E55" s="94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74"/>
    </row>
    <row r="56" spans="3:17" ht="39.75" customHeight="1">
      <c r="C56" s="16"/>
      <c r="D56" s="94"/>
      <c r="E56" s="94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74"/>
    </row>
    <row r="57" spans="3:17" ht="39.75" customHeight="1">
      <c r="C57" s="16"/>
      <c r="D57" s="94"/>
      <c r="E57" s="94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74"/>
    </row>
    <row r="58" spans="3:17" ht="39.75" customHeight="1">
      <c r="C58" s="16"/>
      <c r="D58" s="94"/>
      <c r="E58" s="94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74"/>
    </row>
    <row r="59" spans="3:17" ht="39.75" customHeight="1">
      <c r="C59" s="16"/>
      <c r="D59" s="94"/>
      <c r="E59" s="94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74"/>
    </row>
    <row r="60" spans="3:17" ht="39.75" customHeight="1">
      <c r="C60" s="16"/>
      <c r="D60" s="94"/>
      <c r="E60" s="94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74"/>
    </row>
    <row r="61" spans="3:17" ht="39.75" customHeight="1">
      <c r="C61" s="16"/>
      <c r="D61" s="94"/>
      <c r="E61" s="94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74"/>
    </row>
    <row r="62" spans="3:17" ht="39.75" customHeight="1">
      <c r="C62" s="16"/>
      <c r="D62" s="94"/>
      <c r="E62" s="94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74"/>
    </row>
  </sheetData>
  <sheetProtection/>
  <mergeCells count="2">
    <mergeCell ref="O42:P42"/>
    <mergeCell ref="T42:W42"/>
  </mergeCells>
  <printOptions/>
  <pageMargins left="0.2362204724409449" right="0.2362204724409449" top="0.2362204724409449" bottom="0.2362204724409449" header="0.2362204724409449" footer="0.1968503937007874"/>
  <pageSetup orientation="portrait" paperSize="9" scale="57" r:id="rId1"/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9">
    <tabColor rgb="FF92D050"/>
  </sheetPr>
  <dimension ref="A2:V1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2" width="5.28125" style="0" customWidth="1"/>
    <col min="3" max="3" width="38.421875" style="0" customWidth="1"/>
    <col min="4" max="4" width="15.140625" style="0" bestFit="1" customWidth="1"/>
    <col min="5" max="5" width="1.7109375" style="0" customWidth="1"/>
    <col min="7" max="7" width="1.7109375" style="0" customWidth="1"/>
    <col min="9" max="9" width="1.7109375" style="0" customWidth="1"/>
    <col min="11" max="11" width="1.7109375" style="0" customWidth="1"/>
    <col min="13" max="13" width="1.7109375" style="0" customWidth="1"/>
    <col min="15" max="15" width="2.421875" style="0" customWidth="1"/>
    <col min="21" max="21" width="18.28125" style="0" customWidth="1"/>
    <col min="22" max="22" width="17.7109375" style="0" customWidth="1"/>
  </cols>
  <sheetData>
    <row r="2" spans="3:16" ht="30" customHeight="1">
      <c r="C2" s="201" t="s">
        <v>121</v>
      </c>
      <c r="D2" s="203" t="s">
        <v>72</v>
      </c>
      <c r="E2" s="204"/>
      <c r="F2" s="203" t="s">
        <v>73</v>
      </c>
      <c r="G2" s="204"/>
      <c r="H2" s="205" t="s">
        <v>5</v>
      </c>
      <c r="I2" s="206"/>
      <c r="J2" s="205" t="s">
        <v>74</v>
      </c>
      <c r="K2" s="206"/>
      <c r="L2" s="205" t="s">
        <v>75</v>
      </c>
      <c r="M2" s="206"/>
      <c r="N2" s="205" t="s">
        <v>5</v>
      </c>
      <c r="O2" s="205"/>
      <c r="P2" s="205" t="s">
        <v>76</v>
      </c>
    </row>
    <row r="3" spans="1:22" ht="30" customHeight="1">
      <c r="A3" s="274">
        <v>5</v>
      </c>
      <c r="B3" s="274">
        <f>U5</f>
        <v>0</v>
      </c>
      <c r="C3" s="67" t="str">
        <f>CONCATENATE("",VLOOKUP(A3,'Deelnemers oranje'!F:H,2,FALSE)," &amp; ",VLOOKUP(A3,'Deelnemers oranje'!F:H,3,FALSE))</f>
        <v>Diandra Arts &amp; Lynn Beker</v>
      </c>
      <c r="D3" s="229">
        <f>'Mix Oranje'!G5+'Mix Oranje'!J5+'Mix Oranje'!M5+'Mix Oranje'!G8+'Mix Oranje'!J8+'Mix Oranje'!M8+'Mix Oranje'!G10+'Mix Oranje'!J10+'Mix Oranje'!M10+'Mix Oranje'!G11+'Mix Oranje'!J11+'Mix Oranje'!M11</f>
        <v>0</v>
      </c>
      <c r="E3" s="77"/>
      <c r="F3" s="229">
        <f>'Mix Oranje'!F5+'Mix Oranje'!I5+'Mix Oranje'!L5+'Mix Oranje'!F8+'Mix Oranje'!I8+'Mix Oranje'!L8+'Mix Oranje'!F10+'Mix Oranje'!I10+'Mix Oranje'!L10+'Mix Oranje'!F11+'Mix Oranje'!I11+'Mix Oranje'!L11</f>
        <v>0</v>
      </c>
      <c r="G3" s="77"/>
      <c r="H3" s="229">
        <f>D3-F3</f>
        <v>0</v>
      </c>
      <c r="I3" s="77"/>
      <c r="J3" s="229">
        <f>'Mix Oranje'!P5+'Mix Oranje'!P8+'Mix Oranje'!P10+'Mix Oranje'!P11</f>
        <v>0</v>
      </c>
      <c r="K3" s="77"/>
      <c r="L3" s="229">
        <f>'Mix Oranje'!O5+'Mix Oranje'!O8+'Mix Oranje'!O10+'Mix Oranje'!O11</f>
        <v>0</v>
      </c>
      <c r="M3" s="77"/>
      <c r="N3" s="229">
        <f>J3-L3</f>
        <v>0</v>
      </c>
      <c r="O3" s="229"/>
      <c r="P3" s="227">
        <v>1</v>
      </c>
      <c r="U3" s="88"/>
      <c r="V3" s="88"/>
    </row>
    <row r="4" spans="1:22" ht="30" customHeight="1">
      <c r="A4" s="274">
        <v>3</v>
      </c>
      <c r="B4" s="274">
        <f>VLOOKUP(A4,'Deelnemers oranje'!F:H,1,FALSE)</f>
        <v>3</v>
      </c>
      <c r="C4" s="67" t="str">
        <f>CONCATENATE("",VLOOKUP(A4,'Deelnemers oranje'!F:H,2,FALSE)," &amp; ",VLOOKUP(A4,'Deelnemers oranje'!F:H,3,FALSE))</f>
        <v>Jelle van Perlo &amp; Nikki Leij</v>
      </c>
      <c r="D4" s="19">
        <f>'Mix Oranje'!G3+'Mix Oranje'!J3+'Mix Oranje'!M3+'Mix Oranje'!G6+'Mix Oranje'!J6+'Mix Oranje'!M6+'Mix Oranje'!F9+'Mix Oranje'!I9+'Mix Oranje'!L9+'Mix Oranje'!F10+'Mix Oranje'!I10+'Mix Oranje'!L10</f>
        <v>0</v>
      </c>
      <c r="E4" s="77"/>
      <c r="F4" s="19">
        <f>'Mix Oranje'!F6+'Mix Oranje'!I6+'Mix Oranje'!L6+'Mix Oranje'!F3+'Mix Oranje'!I3+'Mix Oranje'!L3+'Mix Oranje'!G9+'Mix Oranje'!J9+'Mix Oranje'!M9+'Mix Oranje'!G10+'Mix Oranje'!J10+'Mix Oranje'!M10</f>
        <v>0</v>
      </c>
      <c r="G4" s="77"/>
      <c r="H4" s="19">
        <f>D4-F4</f>
        <v>0</v>
      </c>
      <c r="I4" s="77"/>
      <c r="J4" s="19">
        <f>'Mix Oranje'!P3+'Mix Oranje'!P6+'Mix Oranje'!O9+'Mix Oranje'!O10</f>
        <v>0</v>
      </c>
      <c r="K4" s="77"/>
      <c r="L4" s="19">
        <f>'Mix Oranje'!O3+'Mix Oranje'!O6+'Mix Oranje'!P9+'Mix Oranje'!P10</f>
        <v>0</v>
      </c>
      <c r="M4" s="77"/>
      <c r="N4" s="19">
        <f>J4-L4</f>
        <v>0</v>
      </c>
      <c r="O4" s="229"/>
      <c r="P4" s="227">
        <v>2</v>
      </c>
      <c r="U4" s="28"/>
      <c r="V4" s="28"/>
    </row>
    <row r="5" spans="1:22" ht="30" customHeight="1">
      <c r="A5" s="274">
        <v>1</v>
      </c>
      <c r="B5" s="274">
        <v>1</v>
      </c>
      <c r="C5" s="67" t="str">
        <f>CONCATENATE("",VLOOKUP(A5,'Deelnemers oranje'!F:H,2,FALSE)," &amp; ",VLOOKUP(A5,'Deelnemers oranje'!F:H,3,FALSE))</f>
        <v>Hans de Vries &amp; Wilma Oosterlaken</v>
      </c>
      <c r="D5" s="19">
        <f>'Mix Oranje'!F2+'Mix Oranje'!I2+'Mix Oranje'!L2+'Mix Oranje'!F3+'Mix Oranje'!I3+'Mix Oranje'!L3+'Mix Oranje'!F4+'Mix Oranje'!I4+'Mix Oranje'!L4+'Mix Oranje'!F5+'Mix Oranje'!I5+'Mix Oranje'!L5</f>
        <v>0</v>
      </c>
      <c r="E5" s="77"/>
      <c r="F5" s="19">
        <f>'Mix Oranje'!G2+'Mix Oranje'!J2+'Mix Oranje'!M2+'Mix Oranje'!G3+'Mix Oranje'!J3+'Mix Oranje'!M3+'Mix Oranje'!G4+'Mix Oranje'!J4+'Mix Oranje'!M4+'Mix Oranje'!G5+'Mix Oranje'!J5+'Mix Oranje'!M5</f>
        <v>0</v>
      </c>
      <c r="G5" s="77"/>
      <c r="H5" s="19">
        <f>D5-F5</f>
        <v>0</v>
      </c>
      <c r="I5" s="77"/>
      <c r="J5" s="19">
        <f>'Mix Oranje'!O2+'Mix Oranje'!O3+'Mix Oranje'!O4+'Mix Oranje'!O5</f>
        <v>0</v>
      </c>
      <c r="K5" s="77"/>
      <c r="L5" s="19">
        <f>'Mix Oranje'!P2+'Mix Oranje'!P3+'Mix Oranje'!P4+'Mix Oranje'!P5</f>
        <v>0</v>
      </c>
      <c r="M5" s="77"/>
      <c r="N5" s="19">
        <f>J5-L5</f>
        <v>0</v>
      </c>
      <c r="O5" s="229"/>
      <c r="P5" s="227">
        <v>3</v>
      </c>
      <c r="U5" s="28"/>
      <c r="V5" s="28"/>
    </row>
    <row r="6" spans="1:22" ht="30" customHeight="1">
      <c r="A6" s="274">
        <v>4</v>
      </c>
      <c r="B6" s="274">
        <f>VLOOKUP(A6,'Deelnemers oranje'!F:H,1,FALSE)</f>
        <v>4</v>
      </c>
      <c r="C6" s="67" t="str">
        <f>CONCATENATE("",VLOOKUP(A6,'Deelnemers oranje'!F:H,2,FALSE)," &amp; ",VLOOKUP(A6,'Deelnemers oranje'!F:H,3,FALSE))</f>
        <v>Kitkhayan (Neung) &amp; Mette Willlems</v>
      </c>
      <c r="D6" s="229">
        <f>'Mix Oranje'!G4+'Mix Oranje'!J4+'Mix Oranje'!M4+'Mix Oranje'!G7+'Mix Oranje'!J7+'Mix Oranje'!M7+'Mix Oranje'!G9+'Mix Oranje'!J9+'Mix Oranje'!M9+'Mix Oranje'!F11+'Mix Oranje'!I11+'Mix Oranje'!L11</f>
        <v>0</v>
      </c>
      <c r="E6" s="77"/>
      <c r="F6" s="229">
        <f>'Mix Oranje'!F4+'Mix Oranje'!I4+'Mix Oranje'!L4+'Mix Oranje'!F7+'Mix Oranje'!I7+'Mix Oranje'!L7+'Mix Oranje'!F9+'Mix Oranje'!I9+'Mix Oranje'!L9+'Mix Oranje'!G11+'Mix Oranje'!J11+'Mix Oranje'!M11</f>
        <v>0</v>
      </c>
      <c r="G6" s="77"/>
      <c r="H6" s="229">
        <f>D6-F6</f>
        <v>0</v>
      </c>
      <c r="I6" s="77"/>
      <c r="J6" s="229">
        <f>'Mix Oranje'!P4+'Mix Oranje'!P7+'Mix Oranje'!P9+'Mix Oranje'!O11</f>
        <v>0</v>
      </c>
      <c r="K6" s="77"/>
      <c r="L6" s="229">
        <f>'Mix Oranje'!O4+'Mix Oranje'!O7+'Mix Oranje'!O9+'Mix Oranje'!P11</f>
        <v>0</v>
      </c>
      <c r="M6" s="77"/>
      <c r="N6" s="229">
        <f>J6-L6</f>
        <v>0</v>
      </c>
      <c r="O6" s="19"/>
      <c r="P6" s="227">
        <v>4</v>
      </c>
      <c r="U6" s="28"/>
      <c r="V6" s="28"/>
    </row>
    <row r="7" spans="1:22" ht="30" customHeight="1">
      <c r="A7" s="274">
        <v>2</v>
      </c>
      <c r="B7" s="274">
        <f>VLOOKUP(A7,'Deelnemers oranje'!F:H,1,FALSE)</f>
        <v>2</v>
      </c>
      <c r="C7" s="67" t="str">
        <f>CONCATENATE("",VLOOKUP(A7,'Deelnemers oranje'!F:H,2,FALSE)," &amp; ",VLOOKUP(A7,'Deelnemers oranje'!F:H,3,FALSE))</f>
        <v>Dries Hofmans &amp; Marieke v Driel</v>
      </c>
      <c r="D7" s="229">
        <f>'Mix Oranje'!G2+'Mix Oranje'!J2+'Mix Oranje'!M2+'Mix Oranje'!F6+'Mix Oranje'!I6+'Mix Oranje'!L6+'Mix Oranje'!F7+'Mix Oranje'!I7+'Mix Oranje'!L7+'Mix Oranje'!F8+'Mix Oranje'!I8+'Mix Oranje'!L8</f>
        <v>0</v>
      </c>
      <c r="E7" s="77"/>
      <c r="F7" s="229">
        <f>'Mix Oranje'!F2+'Mix Oranje'!I2+'Mix Oranje'!L2+'Mix Oranje'!G6+'Mix Oranje'!J6+'Mix Oranje'!M6+'Mix Oranje'!G7+'Mix Oranje'!J7+'Mix Oranje'!M7+'Mix Oranje'!G8+'Mix Oranje'!J8+'Mix Oranje'!M8</f>
        <v>0</v>
      </c>
      <c r="G7" s="77"/>
      <c r="H7" s="229">
        <f>D7-F7</f>
        <v>0</v>
      </c>
      <c r="I7" s="77"/>
      <c r="J7" s="229">
        <f>'Mix Oranje'!P2+'Mix Oranje'!O6+'Mix Oranje'!O7+'Mix Oranje'!O8</f>
        <v>0</v>
      </c>
      <c r="K7" s="77"/>
      <c r="L7" s="229">
        <f>'Mix Oranje'!O2+'Mix Oranje'!P6+'Mix Oranje'!P7+'Mix Oranje'!P8</f>
        <v>0</v>
      </c>
      <c r="M7" s="77"/>
      <c r="N7" s="229">
        <f>J7-L7</f>
        <v>0</v>
      </c>
      <c r="O7" s="229"/>
      <c r="P7" s="227">
        <v>5</v>
      </c>
      <c r="U7" s="28"/>
      <c r="V7" s="88"/>
    </row>
    <row r="8" spans="21:22" ht="30" customHeight="1">
      <c r="U8" s="28"/>
      <c r="V8" s="28"/>
    </row>
    <row r="9" spans="1:16" ht="30" customHeight="1">
      <c r="A9" s="274"/>
      <c r="B9" s="274"/>
      <c r="C9" s="201" t="s">
        <v>122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83"/>
    </row>
    <row r="10" spans="1:22" ht="30" customHeight="1">
      <c r="A10" s="274">
        <v>6</v>
      </c>
      <c r="B10" s="274">
        <f>VLOOKUP(A10,'Deelnemers oranje'!F:H,1,FALSE)</f>
        <v>6</v>
      </c>
      <c r="C10" s="67" t="str">
        <f>CONCATENATE("",VLOOKUP(A10,'Deelnemers oranje'!F:H,2,FALSE)," &amp; ",VLOOKUP(A10,'Deelnemers oranje'!F:H,3,FALSE))</f>
        <v> &amp; </v>
      </c>
      <c r="D10" s="229">
        <f>'Mix Oranje'!F19+'Mix Oranje'!I19+'Mix Oranje'!L19+'Mix Oranje'!F20+'Mix Oranje'!I20+'Mix Oranje'!L20+'Mix Oranje'!F21+'Mix Oranje'!I21+'Mix Oranje'!L21+'Mix Oranje'!F22+'Mix Oranje'!I22+'Mix Oranje'!L22</f>
        <v>0</v>
      </c>
      <c r="E10" s="77"/>
      <c r="F10" s="229">
        <f>'Mix Oranje'!G19+'Mix Oranje'!J19+'Mix Oranje'!M19+'Mix Oranje'!G20+'Mix Oranje'!J20+'Mix Oranje'!M20+'Mix Oranje'!G21+'Mix Oranje'!J21+'Mix Oranje'!M21+'Mix Oranje'!G22+'Mix Oranje'!J22+'Mix Oranje'!M22</f>
        <v>0</v>
      </c>
      <c r="G10" s="77"/>
      <c r="H10" s="229">
        <f>D10-F10</f>
        <v>0</v>
      </c>
      <c r="I10" s="77"/>
      <c r="J10" s="229">
        <f>'Mix Oranje'!O19+'Mix Oranje'!O20+'Mix Oranje'!O21+'Mix Oranje'!O22</f>
        <v>0</v>
      </c>
      <c r="K10" s="77"/>
      <c r="L10" s="229">
        <f>'Mix Oranje'!P19+'Mix Oranje'!P20+'Mix Oranje'!P21+'Mix Oranje'!P22</f>
        <v>0</v>
      </c>
      <c r="M10" s="77"/>
      <c r="N10" s="229">
        <f>J10-L10</f>
        <v>0</v>
      </c>
      <c r="O10" s="229"/>
      <c r="P10" s="227">
        <v>1</v>
      </c>
      <c r="U10" s="28"/>
      <c r="V10" s="28"/>
    </row>
    <row r="11" spans="1:22" ht="30" customHeight="1">
      <c r="A11" s="274">
        <v>7</v>
      </c>
      <c r="B11" s="274">
        <f>VLOOKUP(A11,'Deelnemers oranje'!F:H,1,FALSE)</f>
        <v>7</v>
      </c>
      <c r="C11" s="67" t="str">
        <f>CONCATENATE("",VLOOKUP(A11,'Deelnemers oranje'!F:H,2,FALSE)," &amp; ",VLOOKUP(A11,'Deelnemers oranje'!F:H,3,FALSE))</f>
        <v> &amp; </v>
      </c>
      <c r="D11" s="229">
        <f>'Mix Oranje'!G19+'Mix Oranje'!J19+'Mix Oranje'!M19+'Mix Oranje'!F23+'Mix Oranje'!I23+'Mix Oranje'!L23+'Mix Oranje'!F24+'Mix Oranje'!I24+'Mix Oranje'!L24+'Mix Oranje'!F25+'Mix Oranje'!I25+'Mix Oranje'!L25</f>
        <v>0</v>
      </c>
      <c r="E11" s="77"/>
      <c r="F11" s="229">
        <f>'Mix Oranje'!F19+'Mix Oranje'!I19+'Mix Oranje'!L19+'Mix Oranje'!G23+'Mix Oranje'!J23+'Mix Oranje'!M23+'Mix Oranje'!G24+'Mix Oranje'!J24+'Mix Oranje'!M24+'Mix Oranje'!G25+'Mix Oranje'!J25+'Mix Oranje'!M25</f>
        <v>0</v>
      </c>
      <c r="G11" s="77"/>
      <c r="H11" s="229">
        <f>D11-F11</f>
        <v>0</v>
      </c>
      <c r="I11" s="77"/>
      <c r="J11" s="229">
        <f>'Mix Oranje'!P19+'Mix Oranje'!O23+'Mix Oranje'!O24+'Mix Oranje'!O25</f>
        <v>0</v>
      </c>
      <c r="K11" s="77"/>
      <c r="L11" s="229">
        <f>'Mix Oranje'!O19+'Mix Oranje'!P23+'Mix Oranje'!P24+'Mix Oranje'!P25</f>
        <v>0</v>
      </c>
      <c r="M11" s="77"/>
      <c r="N11" s="229">
        <f>J11-L11</f>
        <v>0</v>
      </c>
      <c r="O11" s="229"/>
      <c r="P11" s="227">
        <v>2</v>
      </c>
      <c r="U11" s="28"/>
      <c r="V11" s="28"/>
    </row>
    <row r="12" spans="1:22" ht="30" customHeight="1">
      <c r="A12" s="274">
        <v>10</v>
      </c>
      <c r="B12" s="274">
        <f>VLOOKUP(A12,'Deelnemers oranje'!F:H,1,FALSE)</f>
        <v>10</v>
      </c>
      <c r="C12" s="67" t="str">
        <f>CONCATENATE("",VLOOKUP(A12,'Deelnemers oranje'!F:H,2,FALSE)," &amp; ",VLOOKUP(A12,'Deelnemers oranje'!F:H,3,FALSE))</f>
        <v> &amp; </v>
      </c>
      <c r="D12" s="229">
        <f>'Mix Oranje'!G22+'Mix Oranje'!J22+'Mix Oranje'!M22+'Mix Oranje'!G25+'Mix Oranje'!J25+'Mix Oranje'!M25+'Mix Oranje'!G27+'Mix Oranje'!J27+'Mix Oranje'!M27+'Mix Oranje'!G28+'Mix Oranje'!J28+'Mix Oranje'!M28</f>
        <v>0</v>
      </c>
      <c r="E12" s="77"/>
      <c r="F12" s="229">
        <f>'Mix Oranje'!F22+'Mix Oranje'!I22+'Mix Oranje'!L22+'Mix Oranje'!F25+'Mix Oranje'!I25+'Mix Oranje'!L25+'Mix Oranje'!F27+'Mix Oranje'!I27+'Mix Oranje'!L27+'Mix Oranje'!F28+'Mix Oranje'!I28+'Mix Oranje'!L28</f>
        <v>0</v>
      </c>
      <c r="G12" s="77"/>
      <c r="H12" s="229">
        <f>D12-F12</f>
        <v>0</v>
      </c>
      <c r="I12" s="77"/>
      <c r="J12" s="229">
        <f>'Mix Oranje'!P22+'Mix Oranje'!P25+'Mix Oranje'!P27+'Mix Oranje'!P28</f>
        <v>0</v>
      </c>
      <c r="K12" s="77"/>
      <c r="L12" s="229">
        <f>'Mix Oranje'!O22+'Mix Oranje'!O25+'Mix Oranje'!O27+'Mix Oranje'!O28</f>
        <v>0</v>
      </c>
      <c r="M12" s="77"/>
      <c r="N12" s="229">
        <f>J12-L12</f>
        <v>0</v>
      </c>
      <c r="O12" s="229"/>
      <c r="P12" s="227">
        <v>3</v>
      </c>
      <c r="U12" s="28"/>
      <c r="V12" s="28"/>
    </row>
    <row r="13" spans="1:22" ht="30" customHeight="1">
      <c r="A13" s="274">
        <v>9</v>
      </c>
      <c r="B13" s="274">
        <f>VLOOKUP(A13,'Deelnemers oranje'!F:H,1,FALSE)</f>
        <v>9</v>
      </c>
      <c r="C13" s="67" t="str">
        <f>CONCATENATE("",VLOOKUP(A13,'Deelnemers oranje'!F:H,2,FALSE)," &amp; ",VLOOKUP(A13,'Deelnemers oranje'!F:H,3,FALSE))</f>
        <v> &amp; </v>
      </c>
      <c r="D13" s="229">
        <f>'Mix Oranje'!G21+'Mix Oranje'!J21+'Mix Oranje'!M21+'Mix Oranje'!G24+'Mix Oranje'!J24+'Mix Oranje'!M24+'Mix Oranje'!G26+'Mix Oranje'!J26+'Mix Oranje'!M26+'Mix Oranje'!F28+'Mix Oranje'!I28+'Mix Oranje'!L28</f>
        <v>0</v>
      </c>
      <c r="E13" s="77"/>
      <c r="F13" s="229">
        <f>'Mix Oranje'!F21+'Mix Oranje'!I21+'Mix Oranje'!L21+'Mix Oranje'!F24+'Mix Oranje'!I24+'Mix Oranje'!L24+'Mix Oranje'!F26+'Mix Oranje'!I26+'Mix Oranje'!L26+'Mix Oranje'!G28+'Mix Oranje'!J28+'Mix Oranje'!M28</f>
        <v>0</v>
      </c>
      <c r="G13" s="77"/>
      <c r="H13" s="229">
        <f>D13-F13</f>
        <v>0</v>
      </c>
      <c r="I13" s="77"/>
      <c r="J13" s="229">
        <f>'Mix Oranje'!P21+'Mix Oranje'!P24+'Mix Oranje'!P26+'Mix Oranje'!O28</f>
        <v>0</v>
      </c>
      <c r="K13" s="77"/>
      <c r="L13" s="229">
        <f>'Mix Oranje'!O21+'Mix Oranje'!O24+'Mix Oranje'!O26+'Mix Oranje'!P28</f>
        <v>0</v>
      </c>
      <c r="M13" s="77"/>
      <c r="N13" s="229">
        <f>J13-L13</f>
        <v>0</v>
      </c>
      <c r="O13" s="229"/>
      <c r="P13" s="227">
        <v>4</v>
      </c>
      <c r="U13" s="28"/>
      <c r="V13" s="28"/>
    </row>
    <row r="14" spans="1:22" ht="30" customHeight="1">
      <c r="A14" s="274">
        <v>8</v>
      </c>
      <c r="B14" s="274">
        <f>VLOOKUP(A14,'Deelnemers oranje'!F:H,1,FALSE)</f>
        <v>8</v>
      </c>
      <c r="C14" s="344" t="str">
        <f>CONCATENATE("",VLOOKUP(A14,'Deelnemers oranje'!F:H,2,FALSE)," &amp; ",VLOOKUP(A14,'Deelnemers oranje'!F:H,3,FALSE))</f>
        <v> &amp; </v>
      </c>
      <c r="D14" s="229">
        <f>'Mix Oranje'!G20+'Mix Oranje'!J20+'Mix Oranje'!M20+'Mix Oranje'!G23+'Mix Oranje'!J23+'Mix Oranje'!M23+'Mix Oranje'!F26+'Mix Oranje'!I26+'Mix Oranje'!L26+'Mix Oranje'!F27+'Mix Oranje'!I27+'Mix Oranje'!L27</f>
        <v>0</v>
      </c>
      <c r="E14" s="282"/>
      <c r="F14" s="229">
        <f>'Mix Oranje'!F20+'Mix Oranje'!I20+'Mix Oranje'!L20+'Mix Oranje'!F23+'Mix Oranje'!I23+'Mix Oranje'!L23+'Mix Oranje'!G26+'Mix Oranje'!J26+'Mix Oranje'!M26+'Mix Oranje'!G27+'Mix Oranje'!J27+'Mix Oranje'!M27</f>
        <v>0</v>
      </c>
      <c r="G14" s="282"/>
      <c r="H14" s="229">
        <f>D14-F14</f>
        <v>0</v>
      </c>
      <c r="I14" s="282"/>
      <c r="J14" s="229">
        <f>'Mix Oranje'!P20+'Mix Oranje'!P23+'Mix Oranje'!O26+'Mix Oranje'!O27</f>
        <v>0</v>
      </c>
      <c r="K14" s="282"/>
      <c r="L14" s="229">
        <f>'Mix Oranje'!O20+'Mix Oranje'!O23+'Mix Oranje'!P26+'Mix Oranje'!P27</f>
        <v>0</v>
      </c>
      <c r="M14" s="282"/>
      <c r="N14" s="229">
        <f>J14-L14</f>
        <v>0</v>
      </c>
      <c r="O14" s="345"/>
      <c r="P14" s="346">
        <v>5</v>
      </c>
      <c r="U14" s="28"/>
      <c r="V14" s="28"/>
    </row>
    <row r="15" spans="1:22" ht="30" customHeight="1">
      <c r="A15" s="347"/>
      <c r="B15" s="347"/>
      <c r="C15" s="294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9"/>
      <c r="U15" s="28"/>
      <c r="V15" s="28"/>
    </row>
    <row r="16" spans="1:16" ht="30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28"/>
    </row>
    <row r="17" spans="1:16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23.25">
      <c r="A19" s="154"/>
      <c r="B19" s="154"/>
      <c r="C19" s="2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74"/>
      <c r="P19" s="74"/>
    </row>
  </sheetData>
  <sheetProtection/>
  <conditionalFormatting sqref="N10 N3:O7 H3:H7 H19 H10:H15">
    <cfRule type="cellIs" priority="5" dxfId="5" operator="lessThan" stopIfTrue="1">
      <formula>0</formula>
    </cfRule>
  </conditionalFormatting>
  <conditionalFormatting sqref="N15:O15 O10:O14 N19 N11:N14">
    <cfRule type="cellIs" priority="3" dxfId="5" operator="lessThan" stopIfTrue="1">
      <formula>0</formula>
    </cfRule>
    <cfRule type="cellIs" priority="4" dxfId="4" operator="lessThan" stopIfTrue="1">
      <formula>0</formula>
    </cfRule>
  </conditionalFormatting>
  <printOptions/>
  <pageMargins left="0.7" right="0.7" top="0.75" bottom="0.75" header="0.3" footer="0.3"/>
  <pageSetup orientation="portrait" paperSize="9" scale="6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3">
    <tabColor rgb="FFFF0000"/>
  </sheetPr>
  <dimension ref="A1:AQ62"/>
  <sheetViews>
    <sheetView zoomScale="70" zoomScaleNormal="70" zoomScalePageLayoutView="0" workbookViewId="0" topLeftCell="C1">
      <selection activeCell="C2" sqref="C2:E11"/>
    </sheetView>
  </sheetViews>
  <sheetFormatPr defaultColWidth="9.140625" defaultRowHeight="12.75"/>
  <cols>
    <col min="1" max="2" width="0" style="0" hidden="1" customWidth="1"/>
    <col min="3" max="3" width="47.28125" style="0" customWidth="1"/>
    <col min="4" max="4" width="5.8515625" style="0" customWidth="1"/>
    <col min="5" max="5" width="47.57421875" style="0" customWidth="1"/>
    <col min="6" max="7" width="8.7109375" style="0" customWidth="1"/>
    <col min="8" max="8" width="4.8515625" style="0" customWidth="1"/>
    <col min="9" max="10" width="8.7109375" style="0" customWidth="1"/>
    <col min="11" max="11" width="4.8515625" style="0" customWidth="1"/>
    <col min="12" max="13" width="8.7109375" style="0" customWidth="1"/>
    <col min="14" max="14" width="4.8515625" style="0" customWidth="1"/>
    <col min="15" max="16" width="8.7109375" style="0" customWidth="1"/>
    <col min="17" max="17" width="99.57421875" style="74" customWidth="1"/>
    <col min="18" max="18" width="10.00390625" style="74" customWidth="1"/>
    <col min="19" max="19" width="7.7109375" style="74" customWidth="1"/>
    <col min="20" max="20" width="6.140625" style="74" customWidth="1"/>
    <col min="21" max="21" width="5.28125" style="74" customWidth="1"/>
    <col min="22" max="22" width="5.57421875" style="74" customWidth="1"/>
    <col min="23" max="23" width="5.7109375" style="74" customWidth="1"/>
    <col min="24" max="24" width="4.57421875" style="74" customWidth="1"/>
    <col min="25" max="25" width="5.57421875" style="74" customWidth="1"/>
    <col min="26" max="26" width="5.8515625" style="74" customWidth="1"/>
    <col min="27" max="27" width="5.28125" style="74" customWidth="1"/>
    <col min="28" max="28" width="5.421875" style="74" customWidth="1"/>
    <col min="29" max="29" width="5.7109375" style="74" customWidth="1"/>
    <col min="30" max="30" width="6.421875" style="74" customWidth="1"/>
    <col min="31" max="32" width="5.8515625" style="74" customWidth="1"/>
    <col min="33" max="33" width="6.140625" style="74" customWidth="1"/>
    <col min="34" max="34" width="5.7109375" style="74" customWidth="1"/>
    <col min="35" max="35" width="6.28125" style="74" customWidth="1"/>
    <col min="36" max="43" width="9.140625" style="74" customWidth="1"/>
  </cols>
  <sheetData>
    <row r="1" spans="3:34" ht="37.5" customHeight="1">
      <c r="C1" s="6" t="s">
        <v>139</v>
      </c>
      <c r="D1" s="6"/>
      <c r="E1" s="7" t="s">
        <v>0</v>
      </c>
      <c r="F1" s="7" t="s">
        <v>3</v>
      </c>
      <c r="G1" s="8"/>
      <c r="H1" s="175"/>
      <c r="I1" s="7" t="s">
        <v>4</v>
      </c>
      <c r="J1" s="9"/>
      <c r="K1" s="176"/>
      <c r="L1" s="7" t="s">
        <v>7</v>
      </c>
      <c r="M1" s="9"/>
      <c r="N1" s="176"/>
      <c r="O1" s="10" t="s">
        <v>9</v>
      </c>
      <c r="P1" s="9"/>
      <c r="Q1" s="28"/>
      <c r="R1" s="28"/>
      <c r="AA1" s="293" t="s">
        <v>130</v>
      </c>
      <c r="AB1" s="294" t="s">
        <v>131</v>
      </c>
      <c r="AC1" s="294" t="s">
        <v>132</v>
      </c>
      <c r="AD1" s="294" t="s">
        <v>133</v>
      </c>
      <c r="AE1" s="294" t="s">
        <v>134</v>
      </c>
      <c r="AF1" s="295" t="s">
        <v>135</v>
      </c>
      <c r="AG1" s="292"/>
      <c r="AH1" s="292"/>
    </row>
    <row r="2" spans="1:43" s="15" customFormat="1" ht="30" customHeight="1">
      <c r="A2" s="274">
        <v>1</v>
      </c>
      <c r="B2" s="289">
        <f>VLOOKUP(A2,'Deelnemers oranje'!F:H,1,FALSE)</f>
        <v>1</v>
      </c>
      <c r="C2" s="109" t="str">
        <f>CONCATENATE("",VLOOKUP(A2,'Deelnemers oranje'!F:H,2,FALSE)," &amp; ",VLOOKUP(A2,'Deelnemers oranje'!F:H,3,FALSE))</f>
        <v>Hans de Vries &amp; Wilma Oosterlaken</v>
      </c>
      <c r="D2" s="159"/>
      <c r="E2" s="109" t="str">
        <f>CONCATENATE("","",VLOOKUP(A3,'Deelnemers oranje'!F:H,2,FALSE)," &amp;  ",VLOOKUP(A3,'Deelnemers oranje'!F:H,3,FALSE))</f>
        <v>Dries Hofmans &amp;  Marieke v Driel</v>
      </c>
      <c r="F2" s="19">
        <v>0</v>
      </c>
      <c r="G2" s="19">
        <v>0</v>
      </c>
      <c r="H2" s="14"/>
      <c r="I2" s="19">
        <v>0</v>
      </c>
      <c r="J2" s="19">
        <v>0</v>
      </c>
      <c r="K2" s="14"/>
      <c r="L2" s="19">
        <v>0</v>
      </c>
      <c r="M2" s="19">
        <v>0</v>
      </c>
      <c r="N2" s="14"/>
      <c r="O2" s="19">
        <f>AA2+AC2+AE2</f>
        <v>0</v>
      </c>
      <c r="P2" s="19">
        <f>AB2+AD2+AF2</f>
        <v>0</v>
      </c>
      <c r="Q2" s="31"/>
      <c r="R2" s="16"/>
      <c r="S2" s="16"/>
      <c r="T2" s="210"/>
      <c r="U2" s="28"/>
      <c r="V2" s="16"/>
      <c r="W2" s="5"/>
      <c r="X2" s="16"/>
      <c r="Y2" s="16"/>
      <c r="Z2" s="5"/>
      <c r="AA2" s="296" t="b">
        <f>IF(F2="","",IF(F2&gt;G2,1,IF(F2&lt;G2,0)))</f>
        <v>0</v>
      </c>
      <c r="AB2" s="16" t="b">
        <f>IF(G2="","",IF(G2&gt;F2,1,IF(G2&lt;F2,0)))</f>
        <v>0</v>
      </c>
      <c r="AC2" s="17" t="b">
        <f>IF(I2="","",IF(I2&gt;J2,1,IF(I2&lt;J2,0)))</f>
        <v>0</v>
      </c>
      <c r="AD2" s="17" t="b">
        <f>IF(J2="","",IF(J2&gt;I2,1,IF(J2&lt;I2,0)))</f>
        <v>0</v>
      </c>
      <c r="AE2" s="17" t="b">
        <f>IF(L2="","",IF(L2&gt;M2,1,IF(M2&lt;L2,0)))</f>
        <v>0</v>
      </c>
      <c r="AF2" s="297" t="b">
        <f>IF(M2="","",IF(M2&gt;L2,1,IF(M2&lt;L2,0)))</f>
        <v>0</v>
      </c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s="15" customFormat="1" ht="30" customHeight="1">
      <c r="A3" s="274">
        <v>2</v>
      </c>
      <c r="B3" s="289">
        <f>VLOOKUP(A3,'Deelnemers oranje'!F:H,1,FALSE)</f>
        <v>2</v>
      </c>
      <c r="C3" s="109" t="str">
        <f>CONCATENATE("",VLOOKUP(A2,'Deelnemers oranje'!F:H,2,FALSE)," &amp; ",VLOOKUP(A2,'Deelnemers oranje'!F:H,3,FALSE))</f>
        <v>Hans de Vries &amp; Wilma Oosterlaken</v>
      </c>
      <c r="D3" s="159"/>
      <c r="E3" s="109" t="str">
        <f>CONCATENATE("","",VLOOKUP(A4,'Deelnemers oranje'!F:H,2,FALSE)," &amp;  ",VLOOKUP(A4,'Deelnemers oranje'!F:H,3,FALSE))</f>
        <v>Jelle van Perlo &amp;  Nikki Leij</v>
      </c>
      <c r="F3" s="19">
        <v>0</v>
      </c>
      <c r="G3" s="19">
        <v>0</v>
      </c>
      <c r="H3" s="14"/>
      <c r="I3" s="19">
        <v>0</v>
      </c>
      <c r="J3" s="19">
        <v>0</v>
      </c>
      <c r="K3" s="14"/>
      <c r="L3" s="19">
        <v>0</v>
      </c>
      <c r="M3" s="19">
        <v>0</v>
      </c>
      <c r="N3" s="14"/>
      <c r="O3" s="19">
        <f aca="true" t="shared" si="0" ref="O3:O33">AA3+AC3+AE3</f>
        <v>0</v>
      </c>
      <c r="P3" s="19">
        <f aca="true" t="shared" si="1" ref="P3:P33">AB3+AD3+AF3</f>
        <v>0</v>
      </c>
      <c r="Q3" s="31"/>
      <c r="R3" s="16"/>
      <c r="S3" s="16"/>
      <c r="T3" s="92"/>
      <c r="U3" s="28"/>
      <c r="V3" s="16"/>
      <c r="W3" s="5"/>
      <c r="X3" s="16"/>
      <c r="Y3" s="16"/>
      <c r="Z3" s="5"/>
      <c r="AA3" s="296" t="b">
        <f aca="true" t="shared" si="2" ref="AA3:AA33">IF(F3="","",IF(F3&gt;G3,1,IF(F3&lt;G3,0)))</f>
        <v>0</v>
      </c>
      <c r="AB3" s="16" t="b">
        <f aca="true" t="shared" si="3" ref="AB3:AB33">IF(G3="","",IF(G3&gt;F3,1,IF(G3&lt;F3,0)))</f>
        <v>0</v>
      </c>
      <c r="AC3" s="17" t="b">
        <f aca="true" t="shared" si="4" ref="AC3:AC33">IF(I3="","",IF(I3&gt;J3,1,IF(I3&lt;J3,0)))</f>
        <v>0</v>
      </c>
      <c r="AD3" s="17" t="b">
        <f aca="true" t="shared" si="5" ref="AD3:AD33">IF(J3="","",IF(J3&gt;I3,1,IF(J3&lt;I3,0)))</f>
        <v>0</v>
      </c>
      <c r="AE3" s="17" t="b">
        <f aca="true" t="shared" si="6" ref="AE3:AE33">IF(L3="","",IF(L3&gt;M3,1,IF(M3&lt;L3,0)))</f>
        <v>0</v>
      </c>
      <c r="AF3" s="297" t="b">
        <f aca="true" t="shared" si="7" ref="AF3:AF33">IF(M3="","",IF(M3&gt;L3,1,IF(M3&lt;L3,0)))</f>
        <v>0</v>
      </c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s="15" customFormat="1" ht="30" customHeight="1">
      <c r="A4" s="274">
        <v>3</v>
      </c>
      <c r="B4" s="289">
        <f>VLOOKUP(A4,'Deelnemers oranje'!F:H,1,FALSE)</f>
        <v>3</v>
      </c>
      <c r="C4" s="109" t="str">
        <f>CONCATENATE("",VLOOKUP(A2,'Deelnemers oranje'!F:H,2,FALSE)," &amp; ",VLOOKUP(A2,'Deelnemers oranje'!F:H,3,FALSE))</f>
        <v>Hans de Vries &amp; Wilma Oosterlaken</v>
      </c>
      <c r="D4" s="159"/>
      <c r="E4" s="109" t="str">
        <f>CONCATENATE("","",VLOOKUP(A5,'Deelnemers oranje'!F:H,2,FALSE)," &amp;  ",VLOOKUP(A5,'Deelnemers oranje'!F:H,3,FALSE))</f>
        <v>Kitkhayan (Neung) &amp;  Mette Willlems</v>
      </c>
      <c r="F4" s="19">
        <v>0</v>
      </c>
      <c r="G4" s="19">
        <v>0</v>
      </c>
      <c r="H4" s="77"/>
      <c r="I4" s="19">
        <v>0</v>
      </c>
      <c r="J4" s="19">
        <v>0</v>
      </c>
      <c r="K4" s="77"/>
      <c r="L4" s="19">
        <v>0</v>
      </c>
      <c r="M4" s="19">
        <v>0</v>
      </c>
      <c r="N4" s="77"/>
      <c r="O4" s="19">
        <f t="shared" si="0"/>
        <v>0</v>
      </c>
      <c r="P4" s="19">
        <f t="shared" si="1"/>
        <v>0</v>
      </c>
      <c r="Q4" s="31"/>
      <c r="R4" s="16"/>
      <c r="S4" s="16"/>
      <c r="T4" s="208"/>
      <c r="U4" s="28"/>
      <c r="V4" s="16"/>
      <c r="W4" s="5"/>
      <c r="X4" s="16"/>
      <c r="Y4" s="16"/>
      <c r="Z4" s="5"/>
      <c r="AA4" s="296" t="b">
        <f t="shared" si="2"/>
        <v>0</v>
      </c>
      <c r="AB4" s="16" t="b">
        <f t="shared" si="3"/>
        <v>0</v>
      </c>
      <c r="AC4" s="17" t="b">
        <f t="shared" si="4"/>
        <v>0</v>
      </c>
      <c r="AD4" s="17" t="b">
        <f t="shared" si="5"/>
        <v>0</v>
      </c>
      <c r="AE4" s="17" t="b">
        <f t="shared" si="6"/>
        <v>0</v>
      </c>
      <c r="AF4" s="297" t="b">
        <f t="shared" si="7"/>
        <v>0</v>
      </c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s="15" customFormat="1" ht="30" customHeight="1">
      <c r="A5" s="274">
        <v>4</v>
      </c>
      <c r="B5" s="289">
        <f>VLOOKUP(A5,'Deelnemers oranje'!F:H,1,FALSE)</f>
        <v>4</v>
      </c>
      <c r="C5" s="109" t="str">
        <f>CONCATENATE("",VLOOKUP(A2,'Deelnemers oranje'!F:H,2,FALSE)," &amp; ",VLOOKUP(A2,'Deelnemers oranje'!F:H,3,FALSE))</f>
        <v>Hans de Vries &amp; Wilma Oosterlaken</v>
      </c>
      <c r="D5" s="109"/>
      <c r="E5" s="109" t="str">
        <f>CONCATENATE("","",VLOOKUP(A6,'Deelnemers oranje'!F:H,2,FALSE)," &amp;  ",VLOOKUP(A6,'Deelnemers oranje'!F:H,3,FALSE))</f>
        <v>Diandra Arts &amp;  Lynn Beker</v>
      </c>
      <c r="F5" s="19">
        <v>0</v>
      </c>
      <c r="G5" s="19">
        <v>0</v>
      </c>
      <c r="H5" s="77"/>
      <c r="I5" s="19">
        <v>0</v>
      </c>
      <c r="J5" s="19">
        <v>0</v>
      </c>
      <c r="K5" s="77"/>
      <c r="L5" s="19">
        <v>0</v>
      </c>
      <c r="M5" s="19">
        <v>0</v>
      </c>
      <c r="N5" s="77"/>
      <c r="O5" s="19">
        <f t="shared" si="0"/>
        <v>0</v>
      </c>
      <c r="P5" s="19">
        <f t="shared" si="1"/>
        <v>0</v>
      </c>
      <c r="Q5" s="31"/>
      <c r="R5" s="16"/>
      <c r="S5" s="16"/>
      <c r="T5" s="211"/>
      <c r="U5" s="28"/>
      <c r="V5" s="16"/>
      <c r="W5" s="5"/>
      <c r="X5" s="16"/>
      <c r="Y5" s="16"/>
      <c r="Z5" s="5"/>
      <c r="AA5" s="296" t="b">
        <f t="shared" si="2"/>
        <v>0</v>
      </c>
      <c r="AB5" s="16" t="b">
        <f t="shared" si="3"/>
        <v>0</v>
      </c>
      <c r="AC5" s="17" t="b">
        <f t="shared" si="4"/>
        <v>0</v>
      </c>
      <c r="AD5" s="17" t="b">
        <f t="shared" si="5"/>
        <v>0</v>
      </c>
      <c r="AE5" s="17" t="b">
        <f t="shared" si="6"/>
        <v>0</v>
      </c>
      <c r="AF5" s="297" t="b">
        <f t="shared" si="7"/>
        <v>0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s="15" customFormat="1" ht="30" customHeight="1">
      <c r="A6" s="274">
        <v>5</v>
      </c>
      <c r="B6" s="289">
        <f>VLOOKUP(A6,'Deelnemers oranje'!F:H,1,FALSE)</f>
        <v>5</v>
      </c>
      <c r="C6" s="109" t="str">
        <f>CONCATENATE("",VLOOKUP(A3,'Deelnemers oranje'!F:H,2,FALSE)," &amp; ",VLOOKUP(A3,'Deelnemers oranje'!F:H,3,FALSE))</f>
        <v>Dries Hofmans &amp; Marieke v Driel</v>
      </c>
      <c r="D6" s="159"/>
      <c r="E6" s="109" t="str">
        <f>CONCATENATE("","",VLOOKUP(A4,'Deelnemers oranje'!F:H,2,FALSE)," &amp;  ",VLOOKUP(A4,'Deelnemers oranje'!F:H,3,FALSE))</f>
        <v>Jelle van Perlo &amp;  Nikki Leij</v>
      </c>
      <c r="F6" s="19">
        <v>0</v>
      </c>
      <c r="G6" s="19">
        <v>0</v>
      </c>
      <c r="H6" s="77"/>
      <c r="I6" s="19">
        <v>0</v>
      </c>
      <c r="J6" s="19">
        <v>0</v>
      </c>
      <c r="K6" s="77"/>
      <c r="L6" s="19">
        <v>0</v>
      </c>
      <c r="M6" s="19">
        <v>0</v>
      </c>
      <c r="N6" s="77"/>
      <c r="O6" s="19">
        <f t="shared" si="0"/>
        <v>0</v>
      </c>
      <c r="P6" s="19">
        <f t="shared" si="1"/>
        <v>0</v>
      </c>
      <c r="Q6" s="31"/>
      <c r="R6" s="16"/>
      <c r="S6" s="16"/>
      <c r="T6" s="212"/>
      <c r="U6" s="16"/>
      <c r="V6" s="16"/>
      <c r="W6" s="5"/>
      <c r="X6" s="16"/>
      <c r="Y6" s="16"/>
      <c r="Z6" s="5"/>
      <c r="AA6" s="296" t="b">
        <f t="shared" si="2"/>
        <v>0</v>
      </c>
      <c r="AB6" s="16" t="b">
        <f t="shared" si="3"/>
        <v>0</v>
      </c>
      <c r="AC6" s="17" t="b">
        <f t="shared" si="4"/>
        <v>0</v>
      </c>
      <c r="AD6" s="17" t="b">
        <f t="shared" si="5"/>
        <v>0</v>
      </c>
      <c r="AE6" s="17" t="b">
        <f t="shared" si="6"/>
        <v>0</v>
      </c>
      <c r="AF6" s="297" t="b">
        <f t="shared" si="7"/>
        <v>0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15" customFormat="1" ht="30" customHeight="1">
      <c r="A7" s="274">
        <v>6</v>
      </c>
      <c r="B7" s="289">
        <f>VLOOKUP(A7,'Deelnemers oranje'!F:H,1,FALSE)</f>
        <v>6</v>
      </c>
      <c r="C7" s="109" t="str">
        <f>CONCATENATE("",VLOOKUP(A3,'Deelnemers oranje'!F:H,2,FALSE)," &amp; ",VLOOKUP(A3,'Deelnemers oranje'!F:H,3,FALSE))</f>
        <v>Dries Hofmans &amp; Marieke v Driel</v>
      </c>
      <c r="D7" s="159"/>
      <c r="E7" s="109" t="str">
        <f>CONCATENATE("","",VLOOKUP(A5,'Deelnemers oranje'!F:H,2,FALSE)," &amp;  ",VLOOKUP(A5,'Deelnemers oranje'!F:H,3,FALSE))</f>
        <v>Kitkhayan (Neung) &amp;  Mette Willlems</v>
      </c>
      <c r="F7" s="19">
        <v>0</v>
      </c>
      <c r="G7" s="19">
        <v>0</v>
      </c>
      <c r="H7" s="77"/>
      <c r="I7" s="19">
        <v>0</v>
      </c>
      <c r="J7" s="19">
        <v>0</v>
      </c>
      <c r="K7" s="77"/>
      <c r="L7" s="19">
        <v>0</v>
      </c>
      <c r="M7" s="19">
        <v>0</v>
      </c>
      <c r="N7" s="77"/>
      <c r="O7" s="19">
        <f t="shared" si="0"/>
        <v>0</v>
      </c>
      <c r="P7" s="19">
        <f t="shared" si="1"/>
        <v>0</v>
      </c>
      <c r="Q7" s="31"/>
      <c r="R7" s="16"/>
      <c r="S7" s="16"/>
      <c r="T7" s="213"/>
      <c r="U7" s="16"/>
      <c r="V7" s="16"/>
      <c r="W7" s="5"/>
      <c r="X7" s="16"/>
      <c r="Y7" s="16"/>
      <c r="Z7" s="5"/>
      <c r="AA7" s="296" t="b">
        <f t="shared" si="2"/>
        <v>0</v>
      </c>
      <c r="AB7" s="16" t="b">
        <f t="shared" si="3"/>
        <v>0</v>
      </c>
      <c r="AC7" s="17" t="b">
        <f t="shared" si="4"/>
        <v>0</v>
      </c>
      <c r="AD7" s="17" t="b">
        <f t="shared" si="5"/>
        <v>0</v>
      </c>
      <c r="AE7" s="17" t="b">
        <f t="shared" si="6"/>
        <v>0</v>
      </c>
      <c r="AF7" s="297" t="b">
        <f t="shared" si="7"/>
        <v>0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s="15" customFormat="1" ht="30" customHeight="1">
      <c r="A8" s="274">
        <v>7</v>
      </c>
      <c r="B8" s="289">
        <f>VLOOKUP(A8,'Deelnemers oranje'!F:H,1,FALSE)</f>
        <v>7</v>
      </c>
      <c r="C8" s="109" t="str">
        <f>CONCATENATE("",VLOOKUP(A3,'Deelnemers oranje'!F:H,2,FALSE)," &amp; ",VLOOKUP(A3,'Deelnemers oranje'!F:H,3,FALSE))</f>
        <v>Dries Hofmans &amp; Marieke v Driel</v>
      </c>
      <c r="D8" s="159"/>
      <c r="E8" s="109" t="str">
        <f>CONCATENATE("","",VLOOKUP(A6,'Deelnemers oranje'!F:H,2,FALSE)," &amp;  ",VLOOKUP(A6,'Deelnemers oranje'!F:H,3,FALSE))</f>
        <v>Diandra Arts &amp;  Lynn Beker</v>
      </c>
      <c r="F8" s="19">
        <v>0</v>
      </c>
      <c r="G8" s="19">
        <v>0</v>
      </c>
      <c r="H8" s="77"/>
      <c r="I8" s="19">
        <v>0</v>
      </c>
      <c r="J8" s="19">
        <v>0</v>
      </c>
      <c r="K8" s="77"/>
      <c r="L8" s="19">
        <v>0</v>
      </c>
      <c r="M8" s="19">
        <v>0</v>
      </c>
      <c r="N8" s="77"/>
      <c r="O8" s="19">
        <f t="shared" si="0"/>
        <v>0</v>
      </c>
      <c r="P8" s="19">
        <f t="shared" si="1"/>
        <v>0</v>
      </c>
      <c r="Q8" s="31"/>
      <c r="R8" s="16"/>
      <c r="S8" s="16"/>
      <c r="T8" s="214"/>
      <c r="U8" s="16"/>
      <c r="V8" s="16"/>
      <c r="W8" s="5"/>
      <c r="X8" s="16"/>
      <c r="Y8" s="16"/>
      <c r="Z8" s="5"/>
      <c r="AA8" s="296" t="b">
        <f t="shared" si="2"/>
        <v>0</v>
      </c>
      <c r="AB8" s="16" t="b">
        <f t="shared" si="3"/>
        <v>0</v>
      </c>
      <c r="AC8" s="17" t="b">
        <f t="shared" si="4"/>
        <v>0</v>
      </c>
      <c r="AD8" s="17" t="b">
        <f t="shared" si="5"/>
        <v>0</v>
      </c>
      <c r="AE8" s="17" t="b">
        <f t="shared" si="6"/>
        <v>0</v>
      </c>
      <c r="AF8" s="297" t="b">
        <f t="shared" si="7"/>
        <v>0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15" customFormat="1" ht="30" customHeight="1">
      <c r="A9" s="274">
        <v>8</v>
      </c>
      <c r="B9" s="289">
        <f>VLOOKUP(A9,'Deelnemers oranje'!F:H,1,FALSE)</f>
        <v>8</v>
      </c>
      <c r="C9" s="109" t="str">
        <f>CONCATENATE("",VLOOKUP(A4,'Deelnemers oranje'!F:H,2,FALSE)," &amp; ",VLOOKUP(A4,'Deelnemers oranje'!F:H,3,FALSE))</f>
        <v>Jelle van Perlo &amp; Nikki Leij</v>
      </c>
      <c r="D9" s="159"/>
      <c r="E9" s="109" t="str">
        <f>CONCATENATE("","",VLOOKUP(A5,'Deelnemers oranje'!F:H,2,FALSE)," &amp;  ",VLOOKUP(A5,'Deelnemers oranje'!F:H,3,FALSE))</f>
        <v>Kitkhayan (Neung) &amp;  Mette Willlems</v>
      </c>
      <c r="F9" s="19">
        <v>0</v>
      </c>
      <c r="G9" s="19">
        <v>0</v>
      </c>
      <c r="H9" s="77"/>
      <c r="I9" s="19">
        <v>0</v>
      </c>
      <c r="J9" s="19">
        <v>0</v>
      </c>
      <c r="K9" s="77"/>
      <c r="L9" s="19">
        <v>0</v>
      </c>
      <c r="M9" s="19">
        <v>0</v>
      </c>
      <c r="N9" s="77"/>
      <c r="O9" s="19">
        <f t="shared" si="0"/>
        <v>0</v>
      </c>
      <c r="P9" s="19">
        <f t="shared" si="1"/>
        <v>0</v>
      </c>
      <c r="Q9" s="31"/>
      <c r="R9" s="16"/>
      <c r="S9" s="16"/>
      <c r="T9" s="28"/>
      <c r="U9" s="28"/>
      <c r="V9" s="16"/>
      <c r="W9" s="5"/>
      <c r="X9" s="16"/>
      <c r="Y9" s="16"/>
      <c r="Z9" s="5"/>
      <c r="AA9" s="296" t="b">
        <f t="shared" si="2"/>
        <v>0</v>
      </c>
      <c r="AB9" s="16" t="b">
        <f t="shared" si="3"/>
        <v>0</v>
      </c>
      <c r="AC9" s="17" t="b">
        <f t="shared" si="4"/>
        <v>0</v>
      </c>
      <c r="AD9" s="17" t="b">
        <f t="shared" si="5"/>
        <v>0</v>
      </c>
      <c r="AE9" s="17" t="b">
        <f t="shared" si="6"/>
        <v>0</v>
      </c>
      <c r="AF9" s="297" t="b">
        <f t="shared" si="7"/>
        <v>0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43" s="15" customFormat="1" ht="30" customHeight="1">
      <c r="A10" s="274">
        <v>9</v>
      </c>
      <c r="B10" s="289">
        <f>VLOOKUP(A10,'Deelnemers oranje'!F:H,1,FALSE)</f>
        <v>9</v>
      </c>
      <c r="C10" s="109" t="str">
        <f>CONCATENATE("",VLOOKUP(A4,'Deelnemers oranje'!F:H,2,FALSE)," &amp; ",VLOOKUP(A4,'Deelnemers oranje'!F:H,3,FALSE))</f>
        <v>Jelle van Perlo &amp; Nikki Leij</v>
      </c>
      <c r="D10" s="159"/>
      <c r="E10" s="109" t="str">
        <f>CONCATENATE("","",VLOOKUP(A6,'Deelnemers oranje'!F:H,2,FALSE)," &amp;  ",VLOOKUP(A6,'Deelnemers oranje'!F:H,3,FALSE))</f>
        <v>Diandra Arts &amp;  Lynn Beker</v>
      </c>
      <c r="F10" s="19">
        <v>0</v>
      </c>
      <c r="G10" s="19">
        <v>0</v>
      </c>
      <c r="H10" s="77"/>
      <c r="I10" s="19">
        <v>0</v>
      </c>
      <c r="J10" s="19">
        <v>0</v>
      </c>
      <c r="K10" s="77"/>
      <c r="L10" s="19">
        <v>0</v>
      </c>
      <c r="M10" s="19">
        <v>0</v>
      </c>
      <c r="N10" s="77"/>
      <c r="O10" s="19">
        <f t="shared" si="0"/>
        <v>0</v>
      </c>
      <c r="P10" s="19">
        <f t="shared" si="1"/>
        <v>0</v>
      </c>
      <c r="Q10" s="31"/>
      <c r="R10" s="16"/>
      <c r="S10" s="16"/>
      <c r="T10" s="28"/>
      <c r="U10" s="28"/>
      <c r="V10" s="16"/>
      <c r="W10" s="5"/>
      <c r="X10" s="16"/>
      <c r="Y10" s="16"/>
      <c r="Z10" s="5"/>
      <c r="AA10" s="296" t="b">
        <f t="shared" si="2"/>
        <v>0</v>
      </c>
      <c r="AB10" s="16" t="b">
        <f t="shared" si="3"/>
        <v>0</v>
      </c>
      <c r="AC10" s="17" t="b">
        <f t="shared" si="4"/>
        <v>0</v>
      </c>
      <c r="AD10" s="17" t="b">
        <f t="shared" si="5"/>
        <v>0</v>
      </c>
      <c r="AE10" s="17" t="b">
        <f t="shared" si="6"/>
        <v>0</v>
      </c>
      <c r="AF10" s="297" t="b">
        <f t="shared" si="7"/>
        <v>0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</row>
    <row r="11" spans="1:43" s="15" customFormat="1" ht="30" customHeight="1">
      <c r="A11" s="274">
        <v>10</v>
      </c>
      <c r="B11" s="289">
        <f>VLOOKUP(A11,'Deelnemers oranje'!F:H,1,FALSE)</f>
        <v>10</v>
      </c>
      <c r="C11" s="109" t="str">
        <f>CONCATENATE("",VLOOKUP(A5,'Deelnemers oranje'!F:H,2,FALSE)," &amp; ",VLOOKUP(A5,'Deelnemers oranje'!F:H,3,FALSE))</f>
        <v>Kitkhayan (Neung) &amp; Mette Willlems</v>
      </c>
      <c r="D11" s="109"/>
      <c r="E11" s="109" t="str">
        <f>CONCATENATE("","",VLOOKUP(A6,'Deelnemers oranje'!F:H,2,FALSE)," &amp;  ",VLOOKUP(A6,'Deelnemers oranje'!F:H,3,FALSE))</f>
        <v>Diandra Arts &amp;  Lynn Beker</v>
      </c>
      <c r="F11" s="19">
        <v>0</v>
      </c>
      <c r="G11" s="19">
        <v>0</v>
      </c>
      <c r="H11" s="77"/>
      <c r="I11" s="19">
        <v>0</v>
      </c>
      <c r="J11" s="19">
        <v>0</v>
      </c>
      <c r="K11" s="77"/>
      <c r="L11" s="19">
        <v>0</v>
      </c>
      <c r="M11" s="19">
        <v>0</v>
      </c>
      <c r="N11" s="77"/>
      <c r="O11" s="19">
        <f t="shared" si="0"/>
        <v>0</v>
      </c>
      <c r="P11" s="19">
        <f t="shared" si="1"/>
        <v>0</v>
      </c>
      <c r="Q11" s="31"/>
      <c r="R11" s="16"/>
      <c r="S11" s="16"/>
      <c r="T11" s="28"/>
      <c r="U11" s="28"/>
      <c r="V11" s="16"/>
      <c r="W11" s="5"/>
      <c r="X11" s="16"/>
      <c r="Y11" s="16"/>
      <c r="Z11" s="5"/>
      <c r="AA11" s="296" t="b">
        <f t="shared" si="2"/>
        <v>0</v>
      </c>
      <c r="AB11" s="16" t="b">
        <f t="shared" si="3"/>
        <v>0</v>
      </c>
      <c r="AC11" s="17" t="b">
        <f t="shared" si="4"/>
        <v>0</v>
      </c>
      <c r="AD11" s="17" t="b">
        <f t="shared" si="5"/>
        <v>0</v>
      </c>
      <c r="AE11" s="17" t="b">
        <f t="shared" si="6"/>
        <v>0</v>
      </c>
      <c r="AF11" s="297" t="b">
        <f t="shared" si="7"/>
        <v>0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s="15" customFormat="1" ht="30" customHeight="1" hidden="1">
      <c r="A12" s="274">
        <v>11</v>
      </c>
      <c r="B12" s="289">
        <f>VLOOKUP(A12,'Deelnemers oranje'!F:H,1,FALSE)</f>
        <v>11</v>
      </c>
      <c r="C12" s="109" t="str">
        <f>CONCATENATE("",VLOOKUP(A4,'Deelnemers oranje'!F:H,2,FALSE)," &amp; ",VLOOKUP(A4,'Deelnemers oranje'!F:H,3,FALSE))</f>
        <v>Jelle van Perlo &amp; Nikki Leij</v>
      </c>
      <c r="D12" s="159"/>
      <c r="E12" s="109" t="str">
        <f>CONCATENATE("","",VLOOKUP(A6,'Deelnemers oranje'!F:H,2,FALSE)," &amp;  ",VLOOKUP(A6,'Deelnemers oranje'!F:H,3,FALSE))</f>
        <v>Diandra Arts &amp;  Lynn Beker</v>
      </c>
      <c r="F12" s="19">
        <v>0</v>
      </c>
      <c r="G12" s="19">
        <v>0</v>
      </c>
      <c r="H12" s="77"/>
      <c r="I12" s="19">
        <v>0</v>
      </c>
      <c r="J12" s="19">
        <v>0</v>
      </c>
      <c r="K12" s="77"/>
      <c r="L12" s="19">
        <v>0</v>
      </c>
      <c r="M12" s="19">
        <v>0</v>
      </c>
      <c r="N12" s="77"/>
      <c r="O12" s="19">
        <f t="shared" si="0"/>
        <v>0</v>
      </c>
      <c r="P12" s="19">
        <f t="shared" si="1"/>
        <v>0</v>
      </c>
      <c r="Q12" s="32"/>
      <c r="R12" s="16"/>
      <c r="S12" s="17"/>
      <c r="T12" s="28"/>
      <c r="U12" s="28"/>
      <c r="V12" s="17"/>
      <c r="W12" s="17"/>
      <c r="X12" s="16"/>
      <c r="Y12" s="17"/>
      <c r="Z12" s="17"/>
      <c r="AA12" s="296" t="b">
        <f t="shared" si="2"/>
        <v>0</v>
      </c>
      <c r="AB12" s="16" t="b">
        <f t="shared" si="3"/>
        <v>0</v>
      </c>
      <c r="AC12" s="17" t="b">
        <f t="shared" si="4"/>
        <v>0</v>
      </c>
      <c r="AD12" s="17" t="b">
        <f t="shared" si="5"/>
        <v>0</v>
      </c>
      <c r="AE12" s="17" t="b">
        <f t="shared" si="6"/>
        <v>0</v>
      </c>
      <c r="AF12" s="297" t="b">
        <f t="shared" si="7"/>
        <v>0</v>
      </c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1:43" s="15" customFormat="1" ht="30" customHeight="1" hidden="1">
      <c r="A13" s="274">
        <v>12</v>
      </c>
      <c r="B13" s="289">
        <f>VLOOKUP(A13,'Deelnemers oranje'!F:H,1,FALSE)</f>
        <v>12</v>
      </c>
      <c r="C13" s="109" t="str">
        <f>CONCATENATE("",VLOOKUP(A4,'Deelnemers oranje'!F:H,2,FALSE)," &amp; ",VLOOKUP(A4,'Deelnemers oranje'!F:H,3,FALSE))</f>
        <v>Jelle van Perlo &amp; Nikki Leij</v>
      </c>
      <c r="D13" s="159"/>
      <c r="E13" s="109" t="str">
        <f>CONCATENATE("","",VLOOKUP(A7,'Deelnemers oranje'!F:H,2,FALSE)," &amp;  ",VLOOKUP(A7,'Deelnemers oranje'!F:H,3,FALSE))</f>
        <v> &amp;  </v>
      </c>
      <c r="F13" s="19">
        <v>0</v>
      </c>
      <c r="G13" s="19">
        <v>0</v>
      </c>
      <c r="H13" s="77"/>
      <c r="I13" s="19">
        <v>0</v>
      </c>
      <c r="J13" s="19">
        <v>0</v>
      </c>
      <c r="K13" s="77"/>
      <c r="L13" s="19">
        <v>0</v>
      </c>
      <c r="M13" s="19">
        <v>0</v>
      </c>
      <c r="N13" s="77"/>
      <c r="O13" s="19">
        <f t="shared" si="0"/>
        <v>0</v>
      </c>
      <c r="P13" s="19">
        <f t="shared" si="1"/>
        <v>0</v>
      </c>
      <c r="Q13" s="31"/>
      <c r="R13" s="16"/>
      <c r="S13" s="16"/>
      <c r="T13" s="5"/>
      <c r="U13" s="16"/>
      <c r="V13" s="16"/>
      <c r="W13" s="5"/>
      <c r="X13" s="16"/>
      <c r="Y13" s="16"/>
      <c r="Z13" s="5"/>
      <c r="AA13" s="296" t="b">
        <f t="shared" si="2"/>
        <v>0</v>
      </c>
      <c r="AB13" s="16" t="b">
        <f t="shared" si="3"/>
        <v>0</v>
      </c>
      <c r="AC13" s="17" t="b">
        <f t="shared" si="4"/>
        <v>0</v>
      </c>
      <c r="AD13" s="17" t="b">
        <f t="shared" si="5"/>
        <v>0</v>
      </c>
      <c r="AE13" s="17" t="b">
        <f t="shared" si="6"/>
        <v>0</v>
      </c>
      <c r="AF13" s="297" t="b">
        <f t="shared" si="7"/>
        <v>0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s="15" customFormat="1" ht="30" customHeight="1" hidden="1">
      <c r="A14" s="274">
        <v>13</v>
      </c>
      <c r="C14" s="109" t="str">
        <f>CONCATENATE("",VLOOKUP(A5,'Deelnemers oranje'!F:H,2,FALSE)," &amp; ",VLOOKUP(A5,'Deelnemers oranje'!F:H,3,FALSE))</f>
        <v>Kitkhayan (Neung) &amp; Mette Willlems</v>
      </c>
      <c r="D14" s="159"/>
      <c r="E14" s="109" t="str">
        <f>CONCATENATE("","",VLOOKUP(A6,'Deelnemers oranje'!F:H,2,FALSE)," &amp;  ",VLOOKUP(A6,'Deelnemers oranje'!F:H,3,FALSE))</f>
        <v>Diandra Arts &amp;  Lynn Beker</v>
      </c>
      <c r="F14" s="19">
        <v>0</v>
      </c>
      <c r="G14" s="19">
        <v>0</v>
      </c>
      <c r="H14" s="77"/>
      <c r="I14" s="19">
        <v>0</v>
      </c>
      <c r="J14" s="19">
        <v>0</v>
      </c>
      <c r="K14" s="77"/>
      <c r="L14" s="19">
        <v>0</v>
      </c>
      <c r="M14" s="19">
        <v>0</v>
      </c>
      <c r="N14" s="77"/>
      <c r="O14" s="19">
        <f t="shared" si="0"/>
        <v>0</v>
      </c>
      <c r="P14" s="19">
        <f t="shared" si="1"/>
        <v>0</v>
      </c>
      <c r="Q14" s="31"/>
      <c r="R14" s="16"/>
      <c r="S14" s="16"/>
      <c r="T14" s="5"/>
      <c r="U14" s="16"/>
      <c r="V14" s="16"/>
      <c r="W14" s="5"/>
      <c r="X14" s="16"/>
      <c r="Y14" s="16"/>
      <c r="Z14" s="5"/>
      <c r="AA14" s="296" t="b">
        <f t="shared" si="2"/>
        <v>0</v>
      </c>
      <c r="AB14" s="16" t="b">
        <f t="shared" si="3"/>
        <v>0</v>
      </c>
      <c r="AC14" s="17" t="b">
        <f t="shared" si="4"/>
        <v>0</v>
      </c>
      <c r="AD14" s="17" t="b">
        <f t="shared" si="5"/>
        <v>0</v>
      </c>
      <c r="AE14" s="17" t="b">
        <f t="shared" si="6"/>
        <v>0</v>
      </c>
      <c r="AF14" s="297" t="b">
        <f t="shared" si="7"/>
        <v>0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</row>
    <row r="15" spans="1:43" s="15" customFormat="1" ht="30" customHeight="1" hidden="1">
      <c r="A15" s="274">
        <v>14</v>
      </c>
      <c r="C15" s="109" t="str">
        <f>CONCATENATE("",VLOOKUP(A5,'Deelnemers oranje'!F:H,2,FALSE)," &amp; ",VLOOKUP(A5,'Deelnemers oranje'!F:H,3,FALSE))</f>
        <v>Kitkhayan (Neung) &amp; Mette Willlems</v>
      </c>
      <c r="D15" s="159"/>
      <c r="E15" s="109" t="str">
        <f>CONCATENATE("","",VLOOKUP(A7,'Deelnemers oranje'!F:H,2,FALSE)," &amp;  ",VLOOKUP(A7,'Deelnemers oranje'!F:H,3,FALSE))</f>
        <v> &amp;  </v>
      </c>
      <c r="F15" s="19">
        <v>0</v>
      </c>
      <c r="G15" s="19">
        <v>0</v>
      </c>
      <c r="H15" s="77"/>
      <c r="I15" s="19">
        <v>0</v>
      </c>
      <c r="J15" s="19">
        <v>0</v>
      </c>
      <c r="K15" s="77"/>
      <c r="L15" s="19">
        <v>0</v>
      </c>
      <c r="M15" s="19">
        <v>0</v>
      </c>
      <c r="N15" s="77"/>
      <c r="O15" s="19">
        <f t="shared" si="0"/>
        <v>0</v>
      </c>
      <c r="P15" s="19">
        <f t="shared" si="1"/>
        <v>0</v>
      </c>
      <c r="Q15" s="31"/>
      <c r="R15" s="16"/>
      <c r="S15" s="16"/>
      <c r="T15" s="5"/>
      <c r="U15" s="16"/>
      <c r="V15" s="16"/>
      <c r="W15" s="5"/>
      <c r="X15" s="16"/>
      <c r="Y15" s="16"/>
      <c r="Z15" s="5"/>
      <c r="AA15" s="296" t="b">
        <f t="shared" si="2"/>
        <v>0</v>
      </c>
      <c r="AB15" s="16" t="b">
        <f t="shared" si="3"/>
        <v>0</v>
      </c>
      <c r="AC15" s="17" t="b">
        <f t="shared" si="4"/>
        <v>0</v>
      </c>
      <c r="AD15" s="17" t="b">
        <f t="shared" si="5"/>
        <v>0</v>
      </c>
      <c r="AE15" s="17" t="b">
        <f t="shared" si="6"/>
        <v>0</v>
      </c>
      <c r="AF15" s="297" t="b">
        <f t="shared" si="7"/>
        <v>0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</row>
    <row r="16" spans="1:43" s="15" customFormat="1" ht="30" customHeight="1" hidden="1">
      <c r="A16" s="274">
        <v>15</v>
      </c>
      <c r="C16" s="109" t="str">
        <f>CONCATENATE("",VLOOKUP(A6,'Deelnemers oranje'!F:H,2,FALSE)," &amp; ",VLOOKUP(A6,'Deelnemers oranje'!F:H,3,FALSE))</f>
        <v>Diandra Arts &amp; Lynn Beker</v>
      </c>
      <c r="D16" s="159"/>
      <c r="E16" s="109" t="str">
        <f>CONCATENATE("","",VLOOKUP(A7,'Deelnemers oranje'!F:H,2,FALSE)," &amp;  ",VLOOKUP(A7,'Deelnemers oranje'!F:H,3,FALSE))</f>
        <v> &amp;  </v>
      </c>
      <c r="F16" s="19">
        <v>0</v>
      </c>
      <c r="G16" s="19">
        <v>0</v>
      </c>
      <c r="H16" s="77"/>
      <c r="I16" s="19">
        <v>0</v>
      </c>
      <c r="J16" s="19">
        <v>0</v>
      </c>
      <c r="K16" s="77"/>
      <c r="L16" s="19">
        <v>0</v>
      </c>
      <c r="M16" s="19">
        <v>0</v>
      </c>
      <c r="N16" s="77"/>
      <c r="O16" s="19">
        <f t="shared" si="0"/>
        <v>0</v>
      </c>
      <c r="P16" s="19">
        <f t="shared" si="1"/>
        <v>0</v>
      </c>
      <c r="Q16" s="31"/>
      <c r="R16" s="16"/>
      <c r="S16" s="16"/>
      <c r="T16" s="5"/>
      <c r="U16" s="16"/>
      <c r="V16" s="16"/>
      <c r="W16" s="5"/>
      <c r="X16" s="16"/>
      <c r="Y16" s="16"/>
      <c r="Z16" s="5"/>
      <c r="AA16" s="296" t="b">
        <f t="shared" si="2"/>
        <v>0</v>
      </c>
      <c r="AB16" s="16" t="b">
        <f t="shared" si="3"/>
        <v>0</v>
      </c>
      <c r="AC16" s="17" t="b">
        <f t="shared" si="4"/>
        <v>0</v>
      </c>
      <c r="AD16" s="17" t="b">
        <f t="shared" si="5"/>
        <v>0</v>
      </c>
      <c r="AE16" s="17" t="b">
        <f t="shared" si="6"/>
        <v>0</v>
      </c>
      <c r="AF16" s="297" t="b">
        <f t="shared" si="7"/>
        <v>0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</row>
    <row r="17" spans="1:43" s="15" customFormat="1" ht="30" customHeight="1" hidden="1" thickBot="1">
      <c r="A17" s="154"/>
      <c r="B17" s="154"/>
      <c r="C17" s="208"/>
      <c r="D17" s="291"/>
      <c r="E17" s="208"/>
      <c r="F17" s="16"/>
      <c r="G17" s="16"/>
      <c r="H17" s="16"/>
      <c r="I17" s="16"/>
      <c r="J17" s="16"/>
      <c r="K17" s="16"/>
      <c r="L17" s="16"/>
      <c r="M17" s="16"/>
      <c r="N17" s="16"/>
      <c r="O17" s="19"/>
      <c r="P17" s="19"/>
      <c r="Q17" s="31"/>
      <c r="R17" s="16"/>
      <c r="S17" s="16"/>
      <c r="T17" s="5"/>
      <c r="U17" s="16"/>
      <c r="V17" s="16"/>
      <c r="W17" s="5"/>
      <c r="X17" s="16"/>
      <c r="Y17" s="16"/>
      <c r="Z17" s="5"/>
      <c r="AA17" s="296">
        <f t="shared" si="2"/>
      </c>
      <c r="AB17" s="16">
        <f t="shared" si="3"/>
      </c>
      <c r="AC17" s="17">
        <f t="shared" si="4"/>
      </c>
      <c r="AD17" s="17">
        <f t="shared" si="5"/>
      </c>
      <c r="AE17" s="17">
        <f t="shared" si="6"/>
      </c>
      <c r="AF17" s="297">
        <f t="shared" si="7"/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</row>
    <row r="18" spans="1:43" s="15" customFormat="1" ht="30" customHeight="1" hidden="1">
      <c r="A18" s="154"/>
      <c r="B18" s="154"/>
      <c r="C18" s="6" t="s">
        <v>140</v>
      </c>
      <c r="D18" s="6"/>
      <c r="E18" s="7" t="s">
        <v>0</v>
      </c>
      <c r="F18" s="7" t="s">
        <v>3</v>
      </c>
      <c r="G18" s="8"/>
      <c r="H18" s="175"/>
      <c r="I18" s="7" t="s">
        <v>4</v>
      </c>
      <c r="J18" s="9"/>
      <c r="K18" s="176"/>
      <c r="L18" s="7" t="s">
        <v>7</v>
      </c>
      <c r="M18" s="9"/>
      <c r="N18" s="176"/>
      <c r="O18" s="19" t="s">
        <v>141</v>
      </c>
      <c r="P18" s="19"/>
      <c r="Q18" s="31"/>
      <c r="R18" s="16"/>
      <c r="S18" s="16"/>
      <c r="T18" s="5"/>
      <c r="U18" s="16"/>
      <c r="V18" s="16"/>
      <c r="W18" s="5"/>
      <c r="X18" s="16"/>
      <c r="Y18" s="16"/>
      <c r="Z18" s="5"/>
      <c r="AA18" s="296"/>
      <c r="AB18" s="16"/>
      <c r="AC18" s="17"/>
      <c r="AD18" s="17"/>
      <c r="AE18" s="17"/>
      <c r="AF18" s="29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1:43" s="15" customFormat="1" ht="30" customHeight="1" hidden="1">
      <c r="A19" s="154">
        <v>1</v>
      </c>
      <c r="B19" s="154"/>
      <c r="C19" s="109" t="str">
        <f>CONCATENATE("",VLOOKUP(A7,'Deelnemers oranje'!F:H,2,FALSE)," &amp; ",VLOOKUP(A7,'Deelnemers oranje'!F:H,3,FALSE))</f>
        <v> &amp; </v>
      </c>
      <c r="D19" s="159"/>
      <c r="E19" s="109" t="str">
        <f>CONCATENATE("","",VLOOKUP(A8,'Deelnemers oranje'!F:H,2,FALSE)," &amp;  ",VLOOKUP(A8,'Deelnemers oranje'!F:H,3,FALSE))</f>
        <v> &amp;  </v>
      </c>
      <c r="F19" s="19">
        <v>0</v>
      </c>
      <c r="G19" s="19">
        <v>0</v>
      </c>
      <c r="H19" s="14"/>
      <c r="I19" s="19">
        <v>0</v>
      </c>
      <c r="J19" s="19">
        <v>0</v>
      </c>
      <c r="K19" s="14"/>
      <c r="L19" s="19">
        <v>0</v>
      </c>
      <c r="M19" s="19">
        <v>0</v>
      </c>
      <c r="N19" s="14"/>
      <c r="O19" s="19">
        <f t="shared" si="0"/>
        <v>0</v>
      </c>
      <c r="P19" s="19">
        <f t="shared" si="1"/>
        <v>0</v>
      </c>
      <c r="Q19" s="31"/>
      <c r="R19" s="16"/>
      <c r="S19" s="16"/>
      <c r="T19" s="5"/>
      <c r="U19" s="16"/>
      <c r="V19" s="16"/>
      <c r="W19" s="5"/>
      <c r="X19" s="16"/>
      <c r="Y19" s="16"/>
      <c r="Z19" s="5"/>
      <c r="AA19" s="296" t="b">
        <f t="shared" si="2"/>
        <v>0</v>
      </c>
      <c r="AB19" s="16" t="b">
        <f t="shared" si="3"/>
        <v>0</v>
      </c>
      <c r="AC19" s="17" t="b">
        <f t="shared" si="4"/>
        <v>0</v>
      </c>
      <c r="AD19" s="17" t="b">
        <f t="shared" si="5"/>
        <v>0</v>
      </c>
      <c r="AE19" s="17" t="b">
        <f t="shared" si="6"/>
        <v>0</v>
      </c>
      <c r="AF19" s="297" t="b">
        <f t="shared" si="7"/>
        <v>0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1:43" s="15" customFormat="1" ht="30" customHeight="1" hidden="1">
      <c r="A20" s="154">
        <v>2</v>
      </c>
      <c r="B20" s="154"/>
      <c r="C20" s="109" t="str">
        <f>CONCATENATE("",VLOOKUP(A7,'Deelnemers oranje'!F:H,2,FALSE)," &amp; ",VLOOKUP(A7,'Deelnemers oranje'!F:H,3,FALSE))</f>
        <v> &amp; </v>
      </c>
      <c r="D20" s="159"/>
      <c r="E20" s="109" t="str">
        <f>CONCATENATE("","",VLOOKUP(A9,'Deelnemers oranje'!F:H,2,FALSE)," &amp;  ",VLOOKUP(A9,'Deelnemers oranje'!F:H,3,FALSE))</f>
        <v> &amp;  </v>
      </c>
      <c r="F20" s="19">
        <v>0</v>
      </c>
      <c r="G20" s="19">
        <v>0</v>
      </c>
      <c r="H20" s="14"/>
      <c r="I20" s="19">
        <v>0</v>
      </c>
      <c r="J20" s="19">
        <v>0</v>
      </c>
      <c r="K20" s="14"/>
      <c r="L20" s="19">
        <v>0</v>
      </c>
      <c r="M20" s="19">
        <v>0</v>
      </c>
      <c r="N20" s="14"/>
      <c r="O20" s="19">
        <f t="shared" si="0"/>
        <v>0</v>
      </c>
      <c r="P20" s="19">
        <f t="shared" si="1"/>
        <v>0</v>
      </c>
      <c r="Q20" s="31"/>
      <c r="R20" s="16"/>
      <c r="S20" s="16"/>
      <c r="T20" s="5"/>
      <c r="U20" s="16"/>
      <c r="V20" s="16"/>
      <c r="W20" s="5"/>
      <c r="X20" s="16"/>
      <c r="Y20" s="16"/>
      <c r="Z20" s="5"/>
      <c r="AA20" s="296" t="b">
        <f t="shared" si="2"/>
        <v>0</v>
      </c>
      <c r="AB20" s="16" t="b">
        <f t="shared" si="3"/>
        <v>0</v>
      </c>
      <c r="AC20" s="17" t="b">
        <f t="shared" si="4"/>
        <v>0</v>
      </c>
      <c r="AD20" s="17" t="b">
        <f t="shared" si="5"/>
        <v>0</v>
      </c>
      <c r="AE20" s="17" t="b">
        <f t="shared" si="6"/>
        <v>0</v>
      </c>
      <c r="AF20" s="297" t="b">
        <f t="shared" si="7"/>
        <v>0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1:43" s="15" customFormat="1" ht="30" customHeight="1" hidden="1">
      <c r="A21" s="154">
        <v>3</v>
      </c>
      <c r="B21" s="154"/>
      <c r="C21" s="109" t="str">
        <f>CONCATENATE("",VLOOKUP(A7,'Deelnemers oranje'!F:H,2,FALSE)," &amp; ",VLOOKUP(A7,'Deelnemers oranje'!F:H,3,FALSE))</f>
        <v> &amp; </v>
      </c>
      <c r="D21" s="159"/>
      <c r="E21" s="109" t="str">
        <f>CONCATENATE("","",VLOOKUP(A10,'Deelnemers oranje'!F:H,2,FALSE)," &amp;  ",VLOOKUP(A10,'Deelnemers oranje'!F:H,3,FALSE))</f>
        <v> &amp;  </v>
      </c>
      <c r="F21" s="19">
        <v>0</v>
      </c>
      <c r="G21" s="19">
        <v>0</v>
      </c>
      <c r="H21" s="77"/>
      <c r="I21" s="19">
        <v>0</v>
      </c>
      <c r="J21" s="19">
        <v>0</v>
      </c>
      <c r="K21" s="77"/>
      <c r="L21" s="19">
        <v>0</v>
      </c>
      <c r="M21" s="19">
        <v>0</v>
      </c>
      <c r="N21" s="77"/>
      <c r="O21" s="19">
        <f t="shared" si="0"/>
        <v>0</v>
      </c>
      <c r="P21" s="19">
        <f t="shared" si="1"/>
        <v>0</v>
      </c>
      <c r="Q21" s="31"/>
      <c r="R21" s="16"/>
      <c r="S21" s="16"/>
      <c r="T21" s="5"/>
      <c r="U21" s="16"/>
      <c r="V21" s="16"/>
      <c r="W21" s="5"/>
      <c r="X21" s="16"/>
      <c r="Y21" s="16"/>
      <c r="Z21" s="5"/>
      <c r="AA21" s="296" t="b">
        <f t="shared" si="2"/>
        <v>0</v>
      </c>
      <c r="AB21" s="16" t="b">
        <f t="shared" si="3"/>
        <v>0</v>
      </c>
      <c r="AC21" s="17" t="b">
        <f t="shared" si="4"/>
        <v>0</v>
      </c>
      <c r="AD21" s="17" t="b">
        <f t="shared" si="5"/>
        <v>0</v>
      </c>
      <c r="AE21" s="17" t="b">
        <f t="shared" si="6"/>
        <v>0</v>
      </c>
      <c r="AF21" s="297" t="b">
        <f t="shared" si="7"/>
        <v>0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</row>
    <row r="22" spans="1:43" s="15" customFormat="1" ht="30" customHeight="1" hidden="1">
      <c r="A22" s="154">
        <v>4</v>
      </c>
      <c r="B22" s="154"/>
      <c r="C22" s="109" t="str">
        <f>CONCATENATE("",VLOOKUP(A7,'Deelnemers oranje'!F:H,2,FALSE)," &amp; ",VLOOKUP(A7,'Deelnemers oranje'!F:H,3,FALSE))</f>
        <v> &amp; </v>
      </c>
      <c r="D22" s="109"/>
      <c r="E22" s="109" t="str">
        <f>CONCATENATE("","",VLOOKUP(A11,'Deelnemers oranje'!F:H,2,FALSE)," &amp;  ",VLOOKUP(A11,'Deelnemers oranje'!F:H,3,FALSE))</f>
        <v> &amp;  </v>
      </c>
      <c r="F22" s="19">
        <v>0</v>
      </c>
      <c r="G22" s="19">
        <v>0</v>
      </c>
      <c r="H22" s="77"/>
      <c r="I22" s="19">
        <v>0</v>
      </c>
      <c r="J22" s="19">
        <v>0</v>
      </c>
      <c r="K22" s="77"/>
      <c r="L22" s="19">
        <v>0</v>
      </c>
      <c r="M22" s="19">
        <v>0</v>
      </c>
      <c r="N22" s="77"/>
      <c r="O22" s="19">
        <f t="shared" si="0"/>
        <v>0</v>
      </c>
      <c r="P22" s="19">
        <f t="shared" si="1"/>
        <v>0</v>
      </c>
      <c r="Q22" s="31"/>
      <c r="R22" s="16"/>
      <c r="S22" s="16"/>
      <c r="T22" s="5"/>
      <c r="U22" s="16"/>
      <c r="V22" s="16"/>
      <c r="W22" s="5"/>
      <c r="X22" s="16"/>
      <c r="Y22" s="16"/>
      <c r="Z22" s="5"/>
      <c r="AA22" s="296" t="b">
        <f t="shared" si="2"/>
        <v>0</v>
      </c>
      <c r="AB22" s="16" t="b">
        <f t="shared" si="3"/>
        <v>0</v>
      </c>
      <c r="AC22" s="17" t="b">
        <f t="shared" si="4"/>
        <v>0</v>
      </c>
      <c r="AD22" s="17" t="b">
        <f t="shared" si="5"/>
        <v>0</v>
      </c>
      <c r="AE22" s="17" t="b">
        <f t="shared" si="6"/>
        <v>0</v>
      </c>
      <c r="AF22" s="297" t="b">
        <f t="shared" si="7"/>
        <v>0</v>
      </c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</row>
    <row r="23" spans="1:43" s="15" customFormat="1" ht="30" customHeight="1" hidden="1">
      <c r="A23" s="154">
        <v>5</v>
      </c>
      <c r="B23" s="154"/>
      <c r="C23" s="109" t="str">
        <f>CONCATENATE("",VLOOKUP(A8,'Deelnemers oranje'!F:H,2,FALSE)," &amp; ",VLOOKUP(A8,'Deelnemers oranje'!F:H,3,FALSE))</f>
        <v> &amp; </v>
      </c>
      <c r="D23" s="159"/>
      <c r="E23" s="109" t="str">
        <f>CONCATENATE("","",VLOOKUP(A9,'Deelnemers oranje'!F:H,2,FALSE)," &amp;  ",VLOOKUP(A9,'Deelnemers oranje'!F:H,3,FALSE))</f>
        <v> &amp;  </v>
      </c>
      <c r="F23" s="19">
        <v>0</v>
      </c>
      <c r="G23" s="19">
        <v>0</v>
      </c>
      <c r="H23" s="77"/>
      <c r="I23" s="19">
        <v>0</v>
      </c>
      <c r="J23" s="19">
        <v>0</v>
      </c>
      <c r="K23" s="77"/>
      <c r="L23" s="19">
        <v>0</v>
      </c>
      <c r="M23" s="19">
        <v>0</v>
      </c>
      <c r="N23" s="77"/>
      <c r="O23" s="19">
        <f t="shared" si="0"/>
        <v>0</v>
      </c>
      <c r="P23" s="19">
        <f t="shared" si="1"/>
        <v>0</v>
      </c>
      <c r="Q23" s="31"/>
      <c r="R23" s="16"/>
      <c r="S23" s="16"/>
      <c r="T23" s="5"/>
      <c r="U23" s="16"/>
      <c r="V23" s="16"/>
      <c r="W23" s="5"/>
      <c r="X23" s="16"/>
      <c r="Y23" s="16"/>
      <c r="Z23" s="5"/>
      <c r="AA23" s="296" t="b">
        <f t="shared" si="2"/>
        <v>0</v>
      </c>
      <c r="AB23" s="16" t="b">
        <f t="shared" si="3"/>
        <v>0</v>
      </c>
      <c r="AC23" s="17" t="b">
        <f t="shared" si="4"/>
        <v>0</v>
      </c>
      <c r="AD23" s="17" t="b">
        <f t="shared" si="5"/>
        <v>0</v>
      </c>
      <c r="AE23" s="17" t="b">
        <f t="shared" si="6"/>
        <v>0</v>
      </c>
      <c r="AF23" s="297" t="b">
        <f t="shared" si="7"/>
        <v>0</v>
      </c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</row>
    <row r="24" spans="1:43" s="15" customFormat="1" ht="30" customHeight="1" hidden="1">
      <c r="A24" s="350">
        <v>6</v>
      </c>
      <c r="C24" s="109" t="str">
        <f>CONCATENATE("",VLOOKUP(A8,'Deelnemers oranje'!F:H,2,FALSE)," &amp; ",VLOOKUP(A8,'Deelnemers oranje'!F:H,3,FALSE))</f>
        <v> &amp; </v>
      </c>
      <c r="D24" s="159"/>
      <c r="E24" s="109" t="str">
        <f>CONCATENATE("","",VLOOKUP(A10,'Deelnemers oranje'!F:H,2,FALSE)," &amp;  ",VLOOKUP(A10,'Deelnemers oranje'!F:H,3,FALSE))</f>
        <v> &amp;  </v>
      </c>
      <c r="F24" s="19">
        <v>0</v>
      </c>
      <c r="G24" s="19">
        <v>0</v>
      </c>
      <c r="H24" s="77"/>
      <c r="I24" s="19">
        <v>0</v>
      </c>
      <c r="J24" s="19">
        <v>0</v>
      </c>
      <c r="K24" s="77"/>
      <c r="L24" s="19">
        <v>0</v>
      </c>
      <c r="M24" s="19">
        <v>0</v>
      </c>
      <c r="N24" s="77"/>
      <c r="O24" s="19">
        <f t="shared" si="0"/>
        <v>0</v>
      </c>
      <c r="P24" s="19">
        <f t="shared" si="1"/>
        <v>0</v>
      </c>
      <c r="Q24" s="31"/>
      <c r="R24" s="16"/>
      <c r="S24" s="16"/>
      <c r="T24" s="5"/>
      <c r="U24" s="16"/>
      <c r="V24" s="16"/>
      <c r="W24" s="5"/>
      <c r="X24" s="16"/>
      <c r="Y24" s="16"/>
      <c r="Z24" s="5"/>
      <c r="AA24" s="296" t="b">
        <f t="shared" si="2"/>
        <v>0</v>
      </c>
      <c r="AB24" s="16" t="b">
        <f t="shared" si="3"/>
        <v>0</v>
      </c>
      <c r="AC24" s="17" t="b">
        <f t="shared" si="4"/>
        <v>0</v>
      </c>
      <c r="AD24" s="17" t="b">
        <f t="shared" si="5"/>
        <v>0</v>
      </c>
      <c r="AE24" s="17" t="b">
        <f t="shared" si="6"/>
        <v>0</v>
      </c>
      <c r="AF24" s="297" t="b">
        <f t="shared" si="7"/>
        <v>0</v>
      </c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3:43" s="15" customFormat="1" ht="30" customHeight="1" hidden="1">
      <c r="C25" s="109" t="str">
        <f>CONCATENATE("",VLOOKUP(A8,'Deelnemers oranje'!F:H,2,FALSE)," &amp; ",VLOOKUP(A8,'Deelnemers oranje'!F:H,3,FALSE))</f>
        <v> &amp; </v>
      </c>
      <c r="D25" s="159"/>
      <c r="E25" s="109" t="str">
        <f>CONCATENATE("","",VLOOKUP(A11,'Deelnemers oranje'!F:H,2,FALSE)," &amp;  ",VLOOKUP(A11,'Deelnemers oranje'!F:H,3,FALSE))</f>
        <v> &amp;  </v>
      </c>
      <c r="F25" s="19">
        <v>0</v>
      </c>
      <c r="G25" s="19">
        <v>0</v>
      </c>
      <c r="H25" s="77"/>
      <c r="I25" s="19">
        <v>0</v>
      </c>
      <c r="J25" s="19">
        <v>0</v>
      </c>
      <c r="K25" s="77"/>
      <c r="L25" s="19">
        <v>0</v>
      </c>
      <c r="M25" s="19">
        <v>0</v>
      </c>
      <c r="N25" s="77"/>
      <c r="O25" s="19">
        <f t="shared" si="0"/>
        <v>0</v>
      </c>
      <c r="P25" s="19">
        <f t="shared" si="1"/>
        <v>0</v>
      </c>
      <c r="Q25" s="32"/>
      <c r="R25" s="17"/>
      <c r="S25" s="17"/>
      <c r="T25" s="17"/>
      <c r="U25" s="17"/>
      <c r="V25" s="17"/>
      <c r="W25" s="17"/>
      <c r="X25" s="17"/>
      <c r="Y25" s="17"/>
      <c r="Z25" s="17"/>
      <c r="AA25" s="296" t="b">
        <f t="shared" si="2"/>
        <v>0</v>
      </c>
      <c r="AB25" s="16" t="b">
        <f t="shared" si="3"/>
        <v>0</v>
      </c>
      <c r="AC25" s="17" t="b">
        <f t="shared" si="4"/>
        <v>0</v>
      </c>
      <c r="AD25" s="17" t="b">
        <f t="shared" si="5"/>
        <v>0</v>
      </c>
      <c r="AE25" s="17" t="b">
        <f t="shared" si="6"/>
        <v>0</v>
      </c>
      <c r="AF25" s="297" t="b">
        <f t="shared" si="7"/>
        <v>0</v>
      </c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</row>
    <row r="26" spans="3:43" s="15" customFormat="1" ht="30" customHeight="1" hidden="1">
      <c r="C26" s="109" t="str">
        <f>CONCATENATE("",VLOOKUP(A9,'Deelnemers oranje'!F:H,2,FALSE)," &amp; ",VLOOKUP(A9,'Deelnemers oranje'!F:H,3,FALSE))</f>
        <v> &amp; </v>
      </c>
      <c r="D26" s="159"/>
      <c r="E26" s="109" t="str">
        <f>CONCATENATE("","",VLOOKUP(A10,'Deelnemers oranje'!F:H,2,FALSE)," &amp;  ",VLOOKUP(A10,'Deelnemers oranje'!F:H,3,FALSE))</f>
        <v> &amp;  </v>
      </c>
      <c r="F26" s="19">
        <v>0</v>
      </c>
      <c r="G26" s="19">
        <v>0</v>
      </c>
      <c r="H26" s="77"/>
      <c r="I26" s="19">
        <v>0</v>
      </c>
      <c r="J26" s="19">
        <v>0</v>
      </c>
      <c r="K26" s="77"/>
      <c r="L26" s="19">
        <v>0</v>
      </c>
      <c r="M26" s="19">
        <v>0</v>
      </c>
      <c r="N26" s="77"/>
      <c r="O26" s="19">
        <f t="shared" si="0"/>
        <v>0</v>
      </c>
      <c r="P26" s="19">
        <f t="shared" si="1"/>
        <v>0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296" t="b">
        <f t="shared" si="2"/>
        <v>0</v>
      </c>
      <c r="AB26" s="16" t="b">
        <f t="shared" si="3"/>
        <v>0</v>
      </c>
      <c r="AC26" s="17" t="b">
        <f t="shared" si="4"/>
        <v>0</v>
      </c>
      <c r="AD26" s="17" t="b">
        <f t="shared" si="5"/>
        <v>0</v>
      </c>
      <c r="AE26" s="17" t="b">
        <f t="shared" si="6"/>
        <v>0</v>
      </c>
      <c r="AF26" s="297" t="b">
        <f t="shared" si="7"/>
        <v>0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</row>
    <row r="27" spans="3:43" s="15" customFormat="1" ht="30" customHeight="1" hidden="1">
      <c r="C27" s="109" t="str">
        <f>CONCATENATE("",VLOOKUP(A9,'Deelnemers oranje'!F:H,2,FALSE)," &amp; ",VLOOKUP(A9,'Deelnemers oranje'!F:H,3,FALSE))</f>
        <v> &amp; </v>
      </c>
      <c r="D27" s="159"/>
      <c r="E27" s="109" t="str">
        <f>CONCATENATE("","",VLOOKUP(A11,'Deelnemers oranje'!F:H,2,FALSE)," &amp;  ",VLOOKUP(A11,'Deelnemers oranje'!F:H,3,FALSE))</f>
        <v> &amp;  </v>
      </c>
      <c r="F27" s="19">
        <v>0</v>
      </c>
      <c r="G27" s="19">
        <v>0</v>
      </c>
      <c r="H27" s="77"/>
      <c r="I27" s="19">
        <v>0</v>
      </c>
      <c r="J27" s="19">
        <v>0</v>
      </c>
      <c r="K27" s="77"/>
      <c r="L27" s="19">
        <v>0</v>
      </c>
      <c r="M27" s="19">
        <v>0</v>
      </c>
      <c r="N27" s="77"/>
      <c r="O27" s="19">
        <f t="shared" si="0"/>
        <v>0</v>
      </c>
      <c r="P27" s="19">
        <f t="shared" si="1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296" t="b">
        <f t="shared" si="2"/>
        <v>0</v>
      </c>
      <c r="AB27" s="16" t="b">
        <f t="shared" si="3"/>
        <v>0</v>
      </c>
      <c r="AC27" s="17" t="b">
        <f t="shared" si="4"/>
        <v>0</v>
      </c>
      <c r="AD27" s="17" t="b">
        <f t="shared" si="5"/>
        <v>0</v>
      </c>
      <c r="AE27" s="17" t="b">
        <f t="shared" si="6"/>
        <v>0</v>
      </c>
      <c r="AF27" s="297" t="b">
        <f t="shared" si="7"/>
        <v>0</v>
      </c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</row>
    <row r="28" spans="3:43" s="15" customFormat="1" ht="30" customHeight="1" hidden="1">
      <c r="C28" s="109" t="str">
        <f>CONCATENATE("",VLOOKUP(A10,'Deelnemers oranje'!F:H,2,FALSE)," &amp; ",VLOOKUP(A10,'Deelnemers oranje'!F:H,3,FALSE))</f>
        <v> &amp; </v>
      </c>
      <c r="D28" s="109"/>
      <c r="E28" s="109" t="str">
        <f>CONCATENATE("","",VLOOKUP(A11,'Deelnemers oranje'!F:H,2,FALSE)," &amp;  ",VLOOKUP(A11,'Deelnemers oranje'!F:H,3,FALSE))</f>
        <v> &amp;  </v>
      </c>
      <c r="F28" s="19">
        <v>0</v>
      </c>
      <c r="G28" s="19">
        <v>0</v>
      </c>
      <c r="H28" s="77"/>
      <c r="I28" s="19">
        <v>0</v>
      </c>
      <c r="J28" s="19">
        <v>0</v>
      </c>
      <c r="K28" s="77"/>
      <c r="L28" s="19">
        <v>0</v>
      </c>
      <c r="M28" s="19">
        <v>0</v>
      </c>
      <c r="N28" s="77"/>
      <c r="O28" s="19">
        <f t="shared" si="0"/>
        <v>0</v>
      </c>
      <c r="P28" s="19">
        <f t="shared" si="1"/>
        <v>0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296" t="b">
        <f t="shared" si="2"/>
        <v>0</v>
      </c>
      <c r="AB28" s="16" t="b">
        <f t="shared" si="3"/>
        <v>0</v>
      </c>
      <c r="AC28" s="17" t="b">
        <f t="shared" si="4"/>
        <v>0</v>
      </c>
      <c r="AD28" s="17" t="b">
        <f t="shared" si="5"/>
        <v>0</v>
      </c>
      <c r="AE28" s="17" t="b">
        <f t="shared" si="6"/>
        <v>0</v>
      </c>
      <c r="AF28" s="297" t="b">
        <f t="shared" si="7"/>
        <v>0</v>
      </c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</row>
    <row r="29" spans="3:43" s="15" customFormat="1" ht="30" customHeight="1" hidden="1">
      <c r="C29" s="109" t="str">
        <f>CONCATENATE("",VLOOKUP(A10,'Deelnemers oranje'!F:H,2,FALSE)," &amp; ",VLOOKUP(A10,'Deelnemers oranje'!F:H,3,FALSE))</f>
        <v> &amp; </v>
      </c>
      <c r="D29" s="159"/>
      <c r="E29" s="109" t="str">
        <f>CONCATENATE("","",VLOOKUP(A12,'Deelnemers oranje'!F:H,2,FALSE)," &amp;  ",VLOOKUP(A12,'Deelnemers oranje'!F:H,3,FALSE))</f>
        <v> &amp;  </v>
      </c>
      <c r="F29" s="19">
        <v>0</v>
      </c>
      <c r="G29" s="19">
        <v>0</v>
      </c>
      <c r="H29" s="77"/>
      <c r="I29" s="19">
        <v>0</v>
      </c>
      <c r="J29" s="19">
        <v>0</v>
      </c>
      <c r="K29" s="77"/>
      <c r="L29" s="19">
        <v>0</v>
      </c>
      <c r="M29" s="19">
        <v>0</v>
      </c>
      <c r="N29" s="77"/>
      <c r="O29" s="19">
        <f t="shared" si="0"/>
        <v>0</v>
      </c>
      <c r="P29" s="19">
        <f t="shared" si="1"/>
        <v>0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296" t="b">
        <f t="shared" si="2"/>
        <v>0</v>
      </c>
      <c r="AB29" s="16" t="b">
        <f t="shared" si="3"/>
        <v>0</v>
      </c>
      <c r="AC29" s="17" t="b">
        <f t="shared" si="4"/>
        <v>0</v>
      </c>
      <c r="AD29" s="17" t="b">
        <f t="shared" si="5"/>
        <v>0</v>
      </c>
      <c r="AE29" s="17" t="b">
        <f t="shared" si="6"/>
        <v>0</v>
      </c>
      <c r="AF29" s="297" t="b">
        <f t="shared" si="7"/>
        <v>0</v>
      </c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</row>
    <row r="30" spans="3:43" s="15" customFormat="1" ht="30" customHeight="1" hidden="1">
      <c r="C30" s="109" t="str">
        <f>CONCATENATE("",VLOOKUP(A10,'Deelnemers oranje'!F:H,2,FALSE)," &amp; ",VLOOKUP(A10,'Deelnemers oranje'!F:H,3,FALSE))</f>
        <v> &amp; </v>
      </c>
      <c r="D30" s="159"/>
      <c r="E30" s="109" t="str">
        <f>CONCATENATE("","",VLOOKUP(A13,'Deelnemers oranje'!F:H,2,FALSE)," &amp;  ",VLOOKUP(A13,'Deelnemers oranje'!F:H,3,FALSE))</f>
        <v> &amp;  </v>
      </c>
      <c r="F30" s="19">
        <v>0</v>
      </c>
      <c r="G30" s="19">
        <v>0</v>
      </c>
      <c r="H30" s="77"/>
      <c r="I30" s="19">
        <v>0</v>
      </c>
      <c r="J30" s="19">
        <v>0</v>
      </c>
      <c r="K30" s="77"/>
      <c r="L30" s="19">
        <v>0</v>
      </c>
      <c r="M30" s="19">
        <v>0</v>
      </c>
      <c r="N30" s="77"/>
      <c r="O30" s="19">
        <f t="shared" si="0"/>
        <v>0</v>
      </c>
      <c r="P30" s="19">
        <f t="shared" si="1"/>
        <v>0</v>
      </c>
      <c r="Q30" s="3"/>
      <c r="R30" s="17"/>
      <c r="S30" s="17"/>
      <c r="T30" s="17"/>
      <c r="U30" s="17"/>
      <c r="V30" s="17"/>
      <c r="W30" s="17"/>
      <c r="X30" s="17"/>
      <c r="Y30" s="17"/>
      <c r="Z30" s="17"/>
      <c r="AA30" s="296" t="b">
        <f t="shared" si="2"/>
        <v>0</v>
      </c>
      <c r="AB30" s="16" t="b">
        <f t="shared" si="3"/>
        <v>0</v>
      </c>
      <c r="AC30" s="17" t="b">
        <f t="shared" si="4"/>
        <v>0</v>
      </c>
      <c r="AD30" s="17" t="b">
        <f t="shared" si="5"/>
        <v>0</v>
      </c>
      <c r="AE30" s="17" t="b">
        <f t="shared" si="6"/>
        <v>0</v>
      </c>
      <c r="AF30" s="297" t="b">
        <f t="shared" si="7"/>
        <v>0</v>
      </c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</row>
    <row r="31" spans="3:43" s="15" customFormat="1" ht="30" customHeight="1" hidden="1">
      <c r="C31" s="109" t="str">
        <f>CONCATENATE("",VLOOKUP(A11,'Deelnemers oranje'!F:H,2,FALSE)," &amp; ",VLOOKUP(A11,'Deelnemers oranje'!F:H,3,FALSE))</f>
        <v> &amp; </v>
      </c>
      <c r="D31" s="159"/>
      <c r="E31" s="109" t="str">
        <f>CONCATENATE("","",VLOOKUP(A12,'Deelnemers oranje'!F:H,2,FALSE)," &amp;  ",VLOOKUP(A12,'Deelnemers oranje'!F:H,3,FALSE))</f>
        <v> &amp;  </v>
      </c>
      <c r="F31" s="19">
        <v>0</v>
      </c>
      <c r="G31" s="19">
        <v>0</v>
      </c>
      <c r="H31" s="77"/>
      <c r="I31" s="19">
        <v>0</v>
      </c>
      <c r="J31" s="19">
        <v>0</v>
      </c>
      <c r="K31" s="77"/>
      <c r="L31" s="19">
        <v>0</v>
      </c>
      <c r="M31" s="19">
        <v>0</v>
      </c>
      <c r="N31" s="77"/>
      <c r="O31" s="19">
        <f t="shared" si="0"/>
        <v>0</v>
      </c>
      <c r="P31" s="19">
        <f t="shared" si="1"/>
        <v>0</v>
      </c>
      <c r="Q31" s="3"/>
      <c r="R31" s="17"/>
      <c r="S31" s="17"/>
      <c r="T31" s="17"/>
      <c r="U31" s="17"/>
      <c r="V31" s="17"/>
      <c r="W31" s="17"/>
      <c r="X31" s="17"/>
      <c r="Y31" s="17"/>
      <c r="Z31" s="17"/>
      <c r="AA31" s="296" t="b">
        <f t="shared" si="2"/>
        <v>0</v>
      </c>
      <c r="AB31" s="16" t="b">
        <f t="shared" si="3"/>
        <v>0</v>
      </c>
      <c r="AC31" s="17" t="b">
        <f t="shared" si="4"/>
        <v>0</v>
      </c>
      <c r="AD31" s="17" t="b">
        <f t="shared" si="5"/>
        <v>0</v>
      </c>
      <c r="AE31" s="17" t="b">
        <f t="shared" si="6"/>
        <v>0</v>
      </c>
      <c r="AF31" s="297" t="b">
        <f t="shared" si="7"/>
        <v>0</v>
      </c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</row>
    <row r="32" spans="3:43" s="15" customFormat="1" ht="30" customHeight="1" hidden="1">
      <c r="C32" s="109" t="str">
        <f>CONCATENATE("",VLOOKUP(A11,'Deelnemers oranje'!F:H,2,FALSE)," &amp; ",VLOOKUP(A11,'Deelnemers oranje'!F:H,3,FALSE))</f>
        <v> &amp; </v>
      </c>
      <c r="D32" s="159"/>
      <c r="E32" s="109" t="str">
        <f>CONCATENATE("","",VLOOKUP(A13,'Deelnemers oranje'!F:H,2,FALSE)," &amp;  ",VLOOKUP(A13,'Deelnemers oranje'!F:H,3,FALSE))</f>
        <v> &amp;  </v>
      </c>
      <c r="F32" s="19">
        <v>0</v>
      </c>
      <c r="G32" s="19">
        <v>0</v>
      </c>
      <c r="H32" s="77"/>
      <c r="I32" s="19">
        <v>0</v>
      </c>
      <c r="J32" s="19">
        <v>0</v>
      </c>
      <c r="K32" s="77"/>
      <c r="L32" s="19">
        <v>0</v>
      </c>
      <c r="M32" s="19">
        <v>0</v>
      </c>
      <c r="N32" s="77"/>
      <c r="O32" s="19">
        <f t="shared" si="0"/>
        <v>0</v>
      </c>
      <c r="P32" s="19">
        <f t="shared" si="1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296" t="b">
        <f t="shared" si="2"/>
        <v>0</v>
      </c>
      <c r="AB32" s="16" t="b">
        <f t="shared" si="3"/>
        <v>0</v>
      </c>
      <c r="AC32" s="17" t="b">
        <f t="shared" si="4"/>
        <v>0</v>
      </c>
      <c r="AD32" s="17" t="b">
        <f t="shared" si="5"/>
        <v>0</v>
      </c>
      <c r="AE32" s="17" t="b">
        <f t="shared" si="6"/>
        <v>0</v>
      </c>
      <c r="AF32" s="297" t="b">
        <f t="shared" si="7"/>
        <v>0</v>
      </c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</row>
    <row r="33" spans="3:43" s="15" customFormat="1" ht="30" customHeight="1" hidden="1">
      <c r="C33" s="109" t="str">
        <f>CONCATENATE("",VLOOKUP(A12,'Deelnemers oranje'!F:H,2,FALSE)," &amp; ",VLOOKUP(A12,'Deelnemers oranje'!F:H,3,FALSE))</f>
        <v> &amp; </v>
      </c>
      <c r="D33" s="159"/>
      <c r="E33" s="109" t="str">
        <f>CONCATENATE("","",VLOOKUP(A13,'Deelnemers oranje'!F:H,2,FALSE)," &amp;  ",VLOOKUP(A13,'Deelnemers oranje'!F:H,3,FALSE))</f>
        <v> &amp;  </v>
      </c>
      <c r="F33" s="19">
        <v>0</v>
      </c>
      <c r="G33" s="19">
        <v>0</v>
      </c>
      <c r="H33" s="77"/>
      <c r="I33" s="19">
        <v>0</v>
      </c>
      <c r="J33" s="19">
        <v>0</v>
      </c>
      <c r="K33" s="77"/>
      <c r="L33" s="19">
        <v>0</v>
      </c>
      <c r="M33" s="19">
        <v>0</v>
      </c>
      <c r="N33" s="77"/>
      <c r="O33" s="19">
        <f t="shared" si="0"/>
        <v>0</v>
      </c>
      <c r="P33" s="19">
        <f t="shared" si="1"/>
        <v>0</v>
      </c>
      <c r="Q33" s="3"/>
      <c r="R33" s="17"/>
      <c r="S33" s="17"/>
      <c r="T33" s="17"/>
      <c r="U33" s="17"/>
      <c r="V33" s="17"/>
      <c r="W33" s="17"/>
      <c r="X33" s="17"/>
      <c r="Y33" s="17"/>
      <c r="Z33" s="17"/>
      <c r="AA33" s="298" t="b">
        <f t="shared" si="2"/>
        <v>0</v>
      </c>
      <c r="AB33" s="299" t="b">
        <f t="shared" si="3"/>
        <v>0</v>
      </c>
      <c r="AC33" s="300" t="b">
        <f t="shared" si="4"/>
        <v>0</v>
      </c>
      <c r="AD33" s="300" t="b">
        <f t="shared" si="5"/>
        <v>0</v>
      </c>
      <c r="AE33" s="300" t="b">
        <f t="shared" si="6"/>
        <v>0</v>
      </c>
      <c r="AF33" s="301" t="b">
        <f t="shared" si="7"/>
        <v>0</v>
      </c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</row>
    <row r="34" spans="3:43" s="15" customFormat="1" ht="39.75" customHeight="1" hidden="1">
      <c r="C34" s="27"/>
      <c r="D34" s="200"/>
      <c r="E34" s="2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17"/>
      <c r="S34" s="17"/>
      <c r="T34" s="152"/>
      <c r="U34" s="37"/>
      <c r="V34" s="37"/>
      <c r="W34" s="3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</row>
    <row r="35" spans="3:43" s="15" customFormat="1" ht="15" customHeight="1">
      <c r="C35" s="27"/>
      <c r="D35" s="27"/>
      <c r="E35" s="27"/>
      <c r="F35" s="16"/>
      <c r="G35" s="16"/>
      <c r="H35" s="16"/>
      <c r="I35" s="16"/>
      <c r="J35" s="17"/>
      <c r="K35" s="17"/>
      <c r="L35" s="16"/>
      <c r="M35" s="17"/>
      <c r="N35" s="17"/>
      <c r="O35" s="16"/>
      <c r="P35" s="28"/>
      <c r="Q35" s="17"/>
      <c r="R35" s="17"/>
      <c r="S35" s="17"/>
      <c r="T35" s="152"/>
      <c r="U35" s="37"/>
      <c r="V35" s="37"/>
      <c r="W35" s="3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</row>
    <row r="36" spans="3:43" s="15" customFormat="1" ht="39.75" customHeight="1">
      <c r="C36" s="27"/>
      <c r="D36" s="200"/>
      <c r="E36" s="2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17"/>
      <c r="S36" s="17"/>
      <c r="T36" s="152"/>
      <c r="U36" s="37"/>
      <c r="V36" s="37"/>
      <c r="W36" s="3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</row>
    <row r="37" spans="3:43" s="15" customFormat="1" ht="39.75" customHeight="1">
      <c r="C37" s="27"/>
      <c r="D37" s="200"/>
      <c r="E37" s="2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17"/>
      <c r="S37" s="17"/>
      <c r="T37" s="107"/>
      <c r="U37" s="37"/>
      <c r="V37" s="37"/>
      <c r="W37" s="3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</row>
    <row r="38" spans="3:43" s="15" customFormat="1" ht="39.75" customHeight="1">
      <c r="C38" s="27"/>
      <c r="D38" s="200"/>
      <c r="E38" s="2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17"/>
      <c r="S38" s="17"/>
      <c r="T38" s="152"/>
      <c r="U38" s="37"/>
      <c r="V38" s="37"/>
      <c r="W38" s="3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</row>
    <row r="39" spans="3:43" s="15" customFormat="1" ht="39.75" customHeight="1">
      <c r="C39" s="27"/>
      <c r="D39" s="27"/>
      <c r="E39" s="2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  <c r="R39" s="17"/>
      <c r="S39" s="17"/>
      <c r="T39" s="74"/>
      <c r="U39" s="74"/>
      <c r="V39" s="74"/>
      <c r="W39" s="74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3:43" s="15" customFormat="1" ht="39.75" customHeight="1">
      <c r="C40" s="27"/>
      <c r="D40" s="200"/>
      <c r="E40" s="27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  <c r="R40" s="17"/>
      <c r="S40" s="17"/>
      <c r="T40" s="479"/>
      <c r="U40" s="480"/>
      <c r="V40" s="480"/>
      <c r="W40" s="480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3:43" s="15" customFormat="1" ht="39.75" customHeight="1">
      <c r="C41" s="27"/>
      <c r="D41" s="200"/>
      <c r="E41" s="2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17"/>
      <c r="S41" s="17"/>
      <c r="T41" s="38"/>
      <c r="U41" s="28"/>
      <c r="V41" s="74"/>
      <c r="W41" s="28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</row>
    <row r="42" spans="3:43" s="15" customFormat="1" ht="39.75" customHeight="1">
      <c r="C42" s="27"/>
      <c r="D42" s="200"/>
      <c r="E42" s="2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17"/>
      <c r="S42" s="17"/>
      <c r="T42" s="94"/>
      <c r="U42" s="37"/>
      <c r="V42" s="37"/>
      <c r="W42" s="3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</row>
    <row r="43" spans="17:43" s="15" customFormat="1" ht="39.75" customHeight="1">
      <c r="Q43" s="17"/>
      <c r="R43" s="17"/>
      <c r="S43" s="17"/>
      <c r="T43" s="94"/>
      <c r="U43" s="37"/>
      <c r="V43" s="37"/>
      <c r="W43" s="3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</row>
    <row r="44" spans="17:43" s="15" customFormat="1" ht="39.75" customHeight="1">
      <c r="Q44" s="17"/>
      <c r="R44" s="17"/>
      <c r="S44" s="17"/>
      <c r="T44" s="147"/>
      <c r="U44" s="37"/>
      <c r="V44" s="37"/>
      <c r="W44" s="3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</row>
    <row r="45" spans="17:43" s="15" customFormat="1" ht="39.75" customHeight="1">
      <c r="Q45" s="17"/>
      <c r="R45" s="17"/>
      <c r="S45" s="17"/>
      <c r="T45" s="94"/>
      <c r="U45" s="37"/>
      <c r="V45" s="37"/>
      <c r="W45" s="3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</row>
    <row r="46" spans="17:43" s="15" customFormat="1" ht="39.75" customHeight="1">
      <c r="Q46" s="17"/>
      <c r="R46" s="17"/>
      <c r="S46" s="17"/>
      <c r="T46" s="149"/>
      <c r="U46" s="37"/>
      <c r="V46" s="37"/>
      <c r="W46" s="3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</row>
    <row r="47" spans="17:43" s="15" customFormat="1" ht="39.75" customHeight="1"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</row>
    <row r="48" spans="17:43" s="15" customFormat="1" ht="39.75" customHeight="1">
      <c r="Q48" s="3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</row>
    <row r="49" spans="17:43" s="15" customFormat="1" ht="39.75" customHeight="1"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</row>
    <row r="50" spans="17:43" s="15" customFormat="1" ht="39.75" customHeight="1"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</row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spans="3:16" ht="39.75" customHeight="1">
      <c r="C60" s="16"/>
      <c r="D60" s="147"/>
      <c r="E60" s="94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3:16" ht="20.25">
      <c r="C61" s="16"/>
      <c r="D61" s="147"/>
      <c r="E61" s="14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3:16" ht="20.25">
      <c r="C62" s="16"/>
      <c r="D62" s="94"/>
      <c r="E62" s="14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</sheetData>
  <sheetProtection/>
  <mergeCells count="1">
    <mergeCell ref="T40:W40"/>
  </mergeCells>
  <printOptions/>
  <pageMargins left="0.2362204724409449" right="0.2362204724409449" top="0.2362204724409449" bottom="0.2362204724409449" header="0.2362204724409449" footer="0.1968503937007874"/>
  <pageSetup orientation="portrait" paperSize="9" scale="54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">
    <tabColor rgb="FF92D050"/>
  </sheetPr>
  <dimension ref="A1:S38"/>
  <sheetViews>
    <sheetView zoomScalePageLayoutView="0" workbookViewId="0" topLeftCell="A10">
      <selection activeCell="A24" sqref="A24:IV39"/>
    </sheetView>
  </sheetViews>
  <sheetFormatPr defaultColWidth="9.140625" defaultRowHeight="12.75"/>
  <cols>
    <col min="1" max="1" width="6.421875" style="0" customWidth="1"/>
    <col min="2" max="2" width="6.57421875" style="0" customWidth="1"/>
    <col min="3" max="3" width="25.8515625" style="0" bestFit="1" customWidth="1"/>
    <col min="4" max="4" width="13.421875" style="0" customWidth="1"/>
    <col min="5" max="5" width="1.57421875" style="0" customWidth="1"/>
    <col min="6" max="6" width="14.28125" style="0" customWidth="1"/>
    <col min="7" max="7" width="1.7109375" style="0" customWidth="1"/>
    <col min="8" max="8" width="9.421875" style="0" bestFit="1" customWidth="1"/>
    <col min="9" max="9" width="1.7109375" style="0" customWidth="1"/>
    <col min="10" max="10" width="7.421875" style="0" customWidth="1"/>
    <col min="11" max="11" width="1.8515625" style="0" customWidth="1"/>
    <col min="12" max="12" width="8.140625" style="0" customWidth="1"/>
    <col min="13" max="13" width="1.57421875" style="0" customWidth="1"/>
    <col min="14" max="14" width="9.57421875" style="0" customWidth="1"/>
    <col min="15" max="15" width="2.421875" style="0" customWidth="1"/>
    <col min="16" max="16" width="9.8515625" style="0" bestFit="1" customWidth="1"/>
    <col min="18" max="18" width="24.28125" style="0" customWidth="1"/>
    <col min="19" max="19" width="23.8515625" style="0" customWidth="1"/>
  </cols>
  <sheetData>
    <row r="1" spans="3:19" ht="41.25" customHeight="1">
      <c r="C1" s="481" t="s">
        <v>225</v>
      </c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70"/>
      <c r="S1" s="78"/>
    </row>
    <row r="2" spans="3:19" ht="30" customHeight="1">
      <c r="C2" s="12" t="s">
        <v>143</v>
      </c>
      <c r="D2" s="23" t="s">
        <v>25</v>
      </c>
      <c r="E2" s="24"/>
      <c r="F2" s="23" t="s">
        <v>26</v>
      </c>
      <c r="G2" s="24"/>
      <c r="H2" s="23" t="s">
        <v>5</v>
      </c>
      <c r="I2" s="24"/>
      <c r="J2" s="23" t="s">
        <v>1</v>
      </c>
      <c r="K2" s="24"/>
      <c r="L2" s="23" t="s">
        <v>2</v>
      </c>
      <c r="M2" s="24"/>
      <c r="N2" s="23" t="s">
        <v>5</v>
      </c>
      <c r="O2" s="23"/>
      <c r="P2" s="122" t="s">
        <v>28</v>
      </c>
      <c r="Q2" s="70"/>
      <c r="S2" s="30"/>
    </row>
    <row r="3" spans="1:19" ht="30" customHeight="1">
      <c r="A3" s="274">
        <v>1</v>
      </c>
      <c r="B3" s="274">
        <f>VLOOKUP(A3,'Deelnemers rood'!A6:'Deelnemers rood'!A:B,1,FALSE)</f>
        <v>1</v>
      </c>
      <c r="C3" s="18" t="str">
        <f>'Deelnemers rood'!$B$7</f>
        <v>Mark Geboers</v>
      </c>
      <c r="D3" s="20">
        <f>'Heren Enkel rood'!F7+'Heren Enkel rood'!I7+'Heren Enkel rood'!L7+'Heren Enkel rood'!F13+'Heren Enkel rood'!I13+'Heren Enkel rood'!L13+'Heren Enkel rood'!F18+'Heren Enkel rood'!I18+'Heren Enkel rood'!L18+'Heren Enkel rood'!F22+'Heren Enkel rood'!I22+'Heren Enkel rood'!L22+'Heren Enkel rood'!F25+'Heren Enkel rood'!I25+'Heren Enkel rood'!L25+'Heren Enkel rood'!E28+'Heren Enkel rood'!H28+'Heren Enkel rood'!K28+'Heren Enkel rood'!E29+'Heren Enkel rood'!H29+'Heren Enkel rood'!K29+'Heren Enkel rood'!F36+'Heren Enkel rood'!I36+'Heren Enkel rood'!L36+'Heren Enkel rood'!F44+'Heren Enkel rood'!I44+'Heren Enkel rood'!L44</f>
        <v>0</v>
      </c>
      <c r="E3" s="21"/>
      <c r="F3" s="20">
        <f>'Heren Enkel rood'!E7+'Heren Enkel rood'!H7+'Heren Enkel rood'!K7+'Heren Enkel rood'!E13+'Heren Enkel rood'!H13+'Heren Enkel rood'!K13+'Heren Enkel rood'!E18+'Heren Enkel rood'!H18+'Heren Enkel rood'!K18+'Heren Enkel rood'!E22+'Heren Enkel rood'!H22+'Heren Enkel rood'!K22+'Heren Enkel rood'!E25+'Heren Enkel rood'!H25+'Heren Enkel rood'!K25+'Heren Enkel rood'!F28+'Heren Enkel rood'!I28+'Heren Enkel rood'!L28+'Heren Enkel rood'!F29+'Heren Enkel rood'!I29+'Heren Enkel rood'!L29+'Heren Enkel rood'!E36+'Heren Enkel rood'!H36+'Heren Enkel rood'!K36+'Heren Enkel rood'!E44+'Heren Enkel rood'!H44+'Heren Enkel rood'!K44</f>
        <v>0</v>
      </c>
      <c r="G3" s="21"/>
      <c r="H3" s="20">
        <f aca="true" t="shared" si="0" ref="H3:H12">D3-F3</f>
        <v>0</v>
      </c>
      <c r="I3" s="21"/>
      <c r="J3" s="20">
        <f>'Heren Enkel rood'!O7+'Heren Enkel rood'!O13+'Heren Enkel rood'!O18+'Heren Enkel rood'!O22+'Heren Enkel rood'!O25+'Heren Enkel rood'!N28+'Heren Enkel rood'!N29+'Heren Enkel rood'!O36+'Heren Enkel rood'!O44</f>
        <v>0</v>
      </c>
      <c r="K3" s="21"/>
      <c r="L3" s="20">
        <f>'Heren Enkel rood'!N7+'Heren Enkel rood'!N13+'Heren Enkel rood'!N18+'Heren Enkel rood'!N22+'Heren Enkel rood'!N25+'Heren Enkel rood'!O28+'Heren Enkel rood'!O29+'Heren Enkel rood'!N36+'Heren Enkel rood'!N44</f>
        <v>0</v>
      </c>
      <c r="M3" s="22"/>
      <c r="N3" s="20">
        <f aca="true" t="shared" si="1" ref="N3:N12">J3-L3</f>
        <v>0</v>
      </c>
      <c r="O3" s="269"/>
      <c r="P3" s="303">
        <v>1</v>
      </c>
      <c r="Q3" s="70"/>
      <c r="S3" s="28"/>
    </row>
    <row r="4" spans="1:19" ht="30" customHeight="1">
      <c r="A4" s="274">
        <v>2</v>
      </c>
      <c r="B4" s="274">
        <f>VLOOKUP(A4,'Deelnemers rood'!A4:'Deelnemers rood'!A:B,1,FALSE)</f>
        <v>2</v>
      </c>
      <c r="C4" s="18" t="str">
        <f>'Deelnemers rood'!$B$5</f>
        <v>Bart Rutjes</v>
      </c>
      <c r="D4" s="20">
        <f>'Heren Enkel rood'!E24+'Heren Enkel rood'!H24+'Heren Enkel rood'!K24+'Heren Enkel rood'!E23+'Heren Enkel rood'!H23+'Heren Enkel rood'!K23+'Heren Enkel rood'!E22+'Heren Enkel rood'!H22+'Heren Enkel rood'!K22+'Heren Enkel rood'!E21+'Heren Enkel rood'!H21+'Heren Enkel rood'!K21+'Heren Enkel rood'!F16+'Heren Enkel rood'!I16+'Heren Enkel rood'!L16+'Heren Enkel rood'!F11+'Heren Enkel rood'!I11+'Heren Enkel rood'!L11+'Heren Enkel rood'!F5+'Heren Enkel rood'!I5+'Heren Enkel rood'!L5+'Heren Enkel rood'!F34+'Heren Enkel rood'!I34+'Heren Enkel rood'!L34+'Heren Enkel rood'!F42+'Heren Enkel rood'!I42+'Heren Enkel rood'!L42</f>
        <v>0</v>
      </c>
      <c r="E4" s="21"/>
      <c r="F4" s="20">
        <f>'Heren Enkel rood'!F24+'Heren Enkel rood'!I24+'Heren Enkel rood'!L24+'Heren Enkel rood'!F23+'Heren Enkel rood'!I23+'Heren Enkel rood'!L23+'Heren Enkel rood'!F22+'Heren Enkel rood'!I22+'Heren Enkel rood'!L22+'Heren Enkel rood'!F21+'Heren Enkel rood'!I21+'Heren Enkel rood'!L21+'Heren Enkel rood'!E16+'Heren Enkel rood'!H16+'Heren Enkel rood'!K16+'Heren Enkel rood'!E11+'Heren Enkel rood'!H11+'Heren Enkel rood'!K11+'Heren Enkel rood'!E5+'Heren Enkel rood'!H5+'Heren Enkel rood'!K5+'Heren Enkel rood'!E34+'Heren Enkel rood'!H34+'Heren Enkel rood'!K34+'Heren Enkel rood'!E42+'Heren Enkel rood'!H42+'Heren Enkel rood'!K42</f>
        <v>0</v>
      </c>
      <c r="G4" s="21"/>
      <c r="H4" s="20">
        <f t="shared" si="0"/>
        <v>0</v>
      </c>
      <c r="I4" s="21"/>
      <c r="J4" s="20">
        <f>'Heren Enkel rood'!N24+'Heren Enkel rood'!N23+'Heren Enkel rood'!N22+'Heren Enkel rood'!N21+'Heren Enkel rood'!O16+'Heren Enkel rood'!O11+'Heren Enkel rood'!O5+'Heren Enkel rood'!O34+'Heren Enkel rood'!O42</f>
        <v>0</v>
      </c>
      <c r="K4" s="21"/>
      <c r="L4" s="20">
        <f>'Heren Enkel rood'!O24+'Heren Enkel rood'!O23+'Heren Enkel rood'!O22+'Heren Enkel rood'!O21+'Heren Enkel rood'!N16+'Heren Enkel rood'!N11+'Heren Enkel rood'!N5+'Heren Enkel rood'!N34+'Heren Enkel rood'!N42</f>
        <v>0</v>
      </c>
      <c r="M4" s="22"/>
      <c r="N4" s="20">
        <f t="shared" si="1"/>
        <v>0</v>
      </c>
      <c r="O4" s="20"/>
      <c r="P4" s="303">
        <v>2</v>
      </c>
      <c r="Q4" s="70"/>
      <c r="S4" s="28"/>
    </row>
    <row r="5" spans="1:19" ht="30" customHeight="1">
      <c r="A5" s="274">
        <v>3</v>
      </c>
      <c r="B5" s="274">
        <f>VLOOKUP(A5,'Deelnemers rood'!A9:'Deelnemers rood'!A:B,1,FALSE)</f>
        <v>3</v>
      </c>
      <c r="C5" s="18" t="str">
        <f>'Deelnemers rood'!$B$4</f>
        <v>Mike Beker</v>
      </c>
      <c r="D5" s="269">
        <f>'Heren Enkel rood'!F4+'Heren Enkel rood'!I4+'Heren Enkel rood'!L4+'Heren Enkel rood'!F10+'Heren Enkel rood'!I10+'Heren Enkel rood'!L10+'Heren Enkel rood'!E16+'Heren Enkel rood'!H16+'Heren Enkel rood'!K16+'Heren Enkel rood'!E17+'Heren Enkel rood'!H17+'Heren Enkel rood'!K17+'Heren Enkel rood'!E18+'Heren Enkel rood'!H18+'Heren Enkel rood'!K18+'Heren Enkel rood'!E19+'Heren Enkel rood'!H19+'Heren Enkel rood'!K19+'Heren Enkel rood'!E20+'Heren Enkel rood'!H20+'Heren Enkel rood'!K20+'Heren Enkel rood'!F33+'Heren Enkel rood'!I33+'Heren Enkel rood'!L33+'Heren Enkel rood'!F41+'Heren Enkel rood'!I41+'Heren Enkel rood'!L41</f>
        <v>0</v>
      </c>
      <c r="E5" s="272"/>
      <c r="F5" s="269">
        <f>'Heren Enkel rood'!E4+'Heren Enkel rood'!H4+'Heren Enkel rood'!K4+'Heren Enkel rood'!E10+'Heren Enkel rood'!H10+'Heren Enkel rood'!K10+'Heren Enkel rood'!F16+'Heren Enkel rood'!I16+'Heren Enkel rood'!L16+'Heren Enkel rood'!F17+'Heren Enkel rood'!I17+'Heren Enkel rood'!L17+'Heren Enkel rood'!F18+'Heren Enkel rood'!I18+'Heren Enkel rood'!L18+'Heren Enkel rood'!F19+'Heren Enkel rood'!I19+'Heren Enkel rood'!L19+'Heren Enkel rood'!F20+'Heren Enkel rood'!I20+'Heren Enkel rood'!L20+'Heren Enkel rood'!E33+'Heren Enkel rood'!H33+'Heren Enkel rood'!K33+'Heren Enkel rood'!E41+'Heren Enkel rood'!H41+'Heren Enkel rood'!K41</f>
        <v>0</v>
      </c>
      <c r="G5" s="272"/>
      <c r="H5" s="269">
        <f t="shared" si="0"/>
        <v>0</v>
      </c>
      <c r="I5" s="272"/>
      <c r="J5" s="269">
        <f>'Heren Enkel rood'!O4+'Heren Enkel rood'!O10+'Heren Enkel rood'!N16+'Heren Enkel rood'!N17+'Heren Enkel rood'!N18+'Heren Enkel rood'!N19+'Heren Enkel rood'!N20+'Heren Enkel rood'!O33+'Heren Enkel rood'!O41</f>
        <v>0</v>
      </c>
      <c r="K5" s="272"/>
      <c r="L5" s="269">
        <f>'Heren Enkel rood'!N4+'Heren Enkel rood'!N10+'Heren Enkel rood'!O16+'Heren Enkel rood'!O17+'Heren Enkel rood'!O18+'Heren Enkel rood'!O19+'Heren Enkel rood'!O20+'Heren Enkel rood'!N33+'Heren Enkel rood'!N41</f>
        <v>0</v>
      </c>
      <c r="M5" s="276"/>
      <c r="N5" s="269">
        <f t="shared" si="1"/>
        <v>0</v>
      </c>
      <c r="O5" s="20"/>
      <c r="P5" s="303">
        <v>3</v>
      </c>
      <c r="Q5" s="70"/>
      <c r="S5" s="28"/>
    </row>
    <row r="6" spans="1:19" ht="30" customHeight="1">
      <c r="A6" s="274">
        <v>4</v>
      </c>
      <c r="B6" s="274">
        <f>VLOOKUP(A6,'Deelnemers rood'!A5:'Deelnemers rood'!A:B,1,FALSE)</f>
        <v>4</v>
      </c>
      <c r="C6" s="18" t="str">
        <f>'Deelnemers rood'!$B$6</f>
        <v>Errol Bouwens</v>
      </c>
      <c r="D6" s="20">
        <f>'Heren Enkel rood'!F6+'Heren Enkel rood'!I6+'Heren Enkel rood'!L6+'Heren Enkel rood'!F12+'Heren Enkel rood'!I12+'Heren Enkel rood'!L12+'Heren Enkel rood'!F17+'Heren Enkel rood'!I17+'Heren Enkel rood'!L17+'Heren Enkel rood'!F21+'Heren Enkel rood'!I21+'Heren Enkel rood'!L21+'Heren Enkel rood'!E25+'Heren Enkel rood'!H25+'Heren Enkel rood'!K25+'Heren Enkel rood'!E26+'Heren Enkel rood'!H26+'Heren Enkel rood'!K26+'Heren Enkel rood'!E27+'Heren Enkel rood'!H27+'Heren Enkel rood'!K27+'Heren Enkel rood'!F35+'Heren Enkel rood'!I35+'Heren Enkel rood'!L35+'Heren Enkel rood'!F43+'Heren Enkel rood'!I43+'Heren Enkel rood'!L43</f>
        <v>0</v>
      </c>
      <c r="E6" s="21"/>
      <c r="F6" s="20">
        <f>'Heren Enkel rood'!F27+'Heren Enkel rood'!I27+'Heren Enkel rood'!L27+'Heren Enkel rood'!F26+'Heren Enkel rood'!I26+'Heren Enkel rood'!L26+'Heren Enkel rood'!F25+'Heren Enkel rood'!I25+'Heren Enkel rood'!L25+'Heren Enkel rood'!E21+'Heren Enkel rood'!H21+'Heren Enkel rood'!K21+'Heren Enkel rood'!E17+'Heren Enkel rood'!H17+'Heren Enkel rood'!K17+'Heren Enkel rood'!E12+'Heren Enkel rood'!H12+'Heren Enkel rood'!K12+'Heren Enkel rood'!E6+'Heren Enkel rood'!H6+'Heren Enkel rood'!K6+'Heren Enkel rood'!E35+'Heren Enkel rood'!H35+'Heren Enkel rood'!K35+'Heren Enkel rood'!E43+'Heren Enkel rood'!H43+'Heren Enkel rood'!K43</f>
        <v>0</v>
      </c>
      <c r="G6" s="21"/>
      <c r="H6" s="20">
        <f t="shared" si="0"/>
        <v>0</v>
      </c>
      <c r="I6" s="21"/>
      <c r="J6" s="20">
        <f>'Heren Enkel rood'!N27+'Heren Enkel rood'!N26+'Heren Enkel rood'!N25+'Heren Enkel rood'!O21+'Heren Enkel rood'!O17+'Heren Enkel rood'!O12+'Heren Enkel rood'!O6+'Heren Enkel rood'!O35+'Heren Enkel rood'!O43</f>
        <v>0</v>
      </c>
      <c r="K6" s="21"/>
      <c r="L6" s="20">
        <f>'Heren Enkel rood'!O27+'Heren Enkel rood'!O26+'Heren Enkel rood'!O25+'Heren Enkel rood'!N21+'Heren Enkel rood'!N17+'Heren Enkel rood'!N12+'Heren Enkel rood'!N6+'Heren Enkel rood'!N35+'Heren Enkel rood'!N43</f>
        <v>0</v>
      </c>
      <c r="M6" s="22"/>
      <c r="N6" s="20">
        <f t="shared" si="1"/>
        <v>0</v>
      </c>
      <c r="O6" s="20"/>
      <c r="P6" s="303">
        <v>4</v>
      </c>
      <c r="Q6" s="70"/>
      <c r="S6" s="28"/>
    </row>
    <row r="7" spans="1:19" ht="30" customHeight="1">
      <c r="A7" s="274">
        <v>5</v>
      </c>
      <c r="B7" s="274">
        <f>VLOOKUP(A7,'Deelnemers rood'!A3:'Deelnemers rood'!A:B,1,FALSE)</f>
        <v>5</v>
      </c>
      <c r="C7" s="18" t="str">
        <f>'Deelnemers rood'!$B$2</f>
        <v>Jeff Van Tol</v>
      </c>
      <c r="D7" s="20">
        <f>'Heren Enkel rood'!E3+'Heren Enkel rood'!H3+'Heren Enkel rood'!K3+'Heren Enkel rood'!E4+'Heren Enkel rood'!H4+'Heren Enkel rood'!K4+'Heren Enkel rood'!E5+'Heren Enkel rood'!H5+'Heren Enkel rood'!K5+'Heren Enkel rood'!E6+'Heren Enkel rood'!H6+'Heren Enkel rood'!K6+'Heren Enkel rood'!E7+'Heren Enkel rood'!H7+'Heren Enkel rood'!K7+'Heren Enkel rood'!E8+'Heren Enkel rood'!H8+'Heren Enkel rood'!K8+'Heren Enkel rood'!E9+'Heren Enkel rood'!H9+'Heren Enkel rood'!K9+'Heren Enkel rood'!F31+'Heren Enkel rood'!I31+'Heren Enkel rood'!L31+'Heren Enkel rood'!F39+'Heren Enkel rood'!I39+'Heren Enkel rood'!L39</f>
        <v>0</v>
      </c>
      <c r="E7" s="21"/>
      <c r="F7" s="20">
        <f>'Heren Enkel rood'!F3+'Heren Enkel rood'!I3+'Heren Enkel rood'!L3+'Heren Enkel rood'!F4+'Heren Enkel rood'!I4+'Heren Enkel rood'!L4+'Heren Enkel rood'!F5+'Heren Enkel rood'!I5+'Heren Enkel rood'!L5+'Heren Enkel rood'!F6+'Heren Enkel rood'!I6+'Heren Enkel rood'!L6+'Heren Enkel rood'!F7+'Heren Enkel rood'!I7+'Heren Enkel rood'!L7+'Heren Enkel rood'!F8+'Heren Enkel rood'!I8+'Heren Enkel rood'!L8+'Heren Enkel rood'!F9+'Heren Enkel rood'!I9+'Heren Enkel rood'!L9+'Heren Enkel rood'!E31+'Heren Enkel rood'!H31+'Heren Enkel rood'!K31+'Heren Enkel rood'!E39+'Heren Enkel rood'!H39+'Heren Enkel rood'!K39</f>
        <v>0</v>
      </c>
      <c r="G7" s="21"/>
      <c r="H7" s="20">
        <f t="shared" si="0"/>
        <v>0</v>
      </c>
      <c r="I7" s="21"/>
      <c r="J7" s="20">
        <f>'Heren Enkel rood'!N3+'Heren Enkel rood'!N4+'Heren Enkel rood'!N5+'Heren Enkel rood'!N6+'Heren Enkel rood'!N7+'Heren Enkel rood'!N8+'Heren Enkel rood'!N9+'Heren Enkel rood'!O31+'Heren Enkel rood'!O39</f>
        <v>0</v>
      </c>
      <c r="K7" s="21"/>
      <c r="L7" s="20">
        <f>'Heren Enkel rood'!O3+'Heren Enkel rood'!O4+'Heren Enkel rood'!O5+'Heren Enkel rood'!O6+'Heren Enkel rood'!O7+'Heren Enkel rood'!O8+'Heren Enkel rood'!O9+'Heren Enkel rood'!N31+'Heren Enkel rood'!N39</f>
        <v>0</v>
      </c>
      <c r="M7" s="22"/>
      <c r="N7" s="20">
        <f t="shared" si="1"/>
        <v>0</v>
      </c>
      <c r="O7" s="20"/>
      <c r="P7" s="303">
        <v>5</v>
      </c>
      <c r="Q7" s="70"/>
      <c r="S7" s="28"/>
    </row>
    <row r="8" spans="1:19" ht="30" customHeight="1">
      <c r="A8" s="274">
        <v>6</v>
      </c>
      <c r="B8" s="274">
        <v>6</v>
      </c>
      <c r="C8" s="18" t="str">
        <f>'Deelnemers rood'!$B$3</f>
        <v>Marco Terpstra</v>
      </c>
      <c r="D8" s="269">
        <f>'Heren Enkel rood'!F3+'Heren Enkel rood'!I3+'Heren Enkel rood'!L3+'Heren Enkel rood'!E10+'Heren Enkel rood'!H10+'Heren Enkel rood'!K10+'Heren Enkel rood'!E11+'Heren Enkel rood'!H11+'Heren Enkel rood'!K11+'Heren Enkel rood'!E12+'Heren Enkel rood'!H12+'Heren Enkel rood'!K12+'Heren Enkel rood'!E13+'Heren Enkel rood'!H13+'Heren Enkel rood'!K13+'Heren Enkel rood'!E14+'Heren Enkel rood'!H14+'Heren Enkel rood'!K14+'Heren Enkel rood'!E15+'Heren Enkel rood'!H15+'Heren Enkel rood'!K15+'Heren Enkel rood'!F32+'Heren Enkel rood'!I32+'Heren Enkel rood'!L32+'Heren Enkel rood'!F40+'Heren Enkel rood'!I40+'Heren Enkel rood'!L40</f>
        <v>0</v>
      </c>
      <c r="E8" s="272"/>
      <c r="F8" s="269">
        <f>'Heren Enkel rood'!E3+'Heren Enkel rood'!H3+'Heren Enkel rood'!K3+'Heren Enkel rood'!F10+'Heren Enkel rood'!I10+'Heren Enkel rood'!L10+'Heren Enkel rood'!F11+'Heren Enkel rood'!I11+'Heren Enkel rood'!L11+'Heren Enkel rood'!F12+'Heren Enkel rood'!I12+'Heren Enkel rood'!L12+'Heren Enkel rood'!F13+'Heren Enkel rood'!I13+'Heren Enkel rood'!L13+'Heren Enkel rood'!F14+'Heren Enkel rood'!I14+'Heren Enkel rood'!L14+'Heren Enkel rood'!F15+'Heren Enkel rood'!I15+'Heren Enkel rood'!L15+'Heren Enkel rood'!E32+'Heren Enkel rood'!H32+'Heren Enkel rood'!K32+'Heren Enkel rood'!E40+'Heren Enkel rood'!H40+'Heren Enkel rood'!K40</f>
        <v>0</v>
      </c>
      <c r="G8" s="272"/>
      <c r="H8" s="269">
        <f t="shared" si="0"/>
        <v>0</v>
      </c>
      <c r="I8" s="272"/>
      <c r="J8" s="269">
        <f>'Heren Enkel rood'!O3+'Heren Enkel rood'!N10+'Heren Enkel rood'!N11+'Heren Enkel rood'!N12+'Heren Enkel rood'!N13+'Heren Enkel rood'!N14+'Heren Enkel rood'!N15+'Heren Enkel rood'!O32+'Heren Enkel rood'!O40</f>
        <v>0</v>
      </c>
      <c r="K8" s="272"/>
      <c r="L8" s="269">
        <f>'Heren Enkel rood'!N3+'Heren Enkel rood'!O10+'Heren Enkel rood'!O11+'Heren Enkel rood'!O12+'Heren Enkel rood'!O13+'Heren Enkel rood'!O14+'Heren Enkel rood'!O15+'Heren Enkel rood'!N32+'Heren Enkel rood'!N40</f>
        <v>0</v>
      </c>
      <c r="M8" s="22"/>
      <c r="N8" s="20">
        <f t="shared" si="1"/>
        <v>0</v>
      </c>
      <c r="O8" s="20"/>
      <c r="P8" s="303">
        <v>6</v>
      </c>
      <c r="Q8" s="70"/>
      <c r="S8" s="28"/>
    </row>
    <row r="9" spans="1:19" ht="25.5" customHeight="1">
      <c r="A9" s="274">
        <v>7</v>
      </c>
      <c r="B9" s="274">
        <f>VLOOKUP(A9,'Deelnemers rood'!A8:'Deelnemers rood'!A:B,1,FALSE)</f>
        <v>7</v>
      </c>
      <c r="C9" s="18" t="str">
        <f>'Deelnemers rood'!$B$8</f>
        <v>Thijs Manders</v>
      </c>
      <c r="D9" s="20">
        <f>'Heren Enkel rood'!F8+'Heren Enkel rood'!I8+'Heren Enkel rood'!L8+'Heren Enkel rood'!F14+'Heren Enkel rood'!I14+'Heren Enkel rood'!L14+'Heren Enkel rood'!F19+'Heren Enkel rood'!I19+'Heren Enkel rood'!L19+'Heren Enkel rood'!F23+'Heren Enkel rood'!I23+'Heren Enkel rood'!L23+'Heren Enkel rood'!F26+'Heren Enkel rood'!I26+'Heren Enkel rood'!L26+'Heren Enkel rood'!F28+'Heren Enkel rood'!I28+'Heren Enkel rood'!L28+'Heren Enkel rood'!E30+'Heren Enkel rood'!H30+'Heren Enkel rood'!K30+'Heren Enkel rood'!F37+'Heren Enkel rood'!I37+'Heren Enkel rood'!L37+'Heren Enkel rood'!F45+'Heren Enkel rood'!I45+'Heren Enkel rood'!L45</f>
        <v>0</v>
      </c>
      <c r="E9" s="21"/>
      <c r="F9" s="20">
        <f>'Heren Enkel rood'!E8+'Heren Enkel rood'!H8+'Heren Enkel rood'!K8+'Heren Enkel rood'!E14+'Heren Enkel rood'!H14+'Heren Enkel rood'!K14+'Heren Enkel rood'!E19+'Heren Enkel rood'!H19+'Heren Enkel rood'!K19+'Heren Enkel rood'!E23+'Heren Enkel rood'!H23+'Heren Enkel rood'!K23+'Heren Enkel rood'!E26+'Heren Enkel rood'!H26+'Heren Enkel rood'!K26+'Heren Enkel rood'!E28+'Heren Enkel rood'!H28+'Heren Enkel rood'!K28+'Heren Enkel rood'!F30+'Heren Enkel rood'!I30+'Heren Enkel rood'!L30+'Heren Enkel rood'!E37+'Heren Enkel rood'!H37+'Heren Enkel rood'!K37+'Heren Enkel rood'!E45+'Heren Enkel rood'!H45+'Heren Enkel rood'!K45</f>
        <v>0</v>
      </c>
      <c r="G9" s="21"/>
      <c r="H9" s="20">
        <f t="shared" si="0"/>
        <v>0</v>
      </c>
      <c r="I9" s="21"/>
      <c r="J9" s="20">
        <f>'Heren Enkel rood'!O8+'Heren Enkel rood'!O14+'Heren Enkel rood'!O19+'Heren Enkel rood'!O23+'Heren Enkel rood'!O26+'Heren Enkel rood'!O28+'Heren Enkel rood'!N30+'Heren Enkel rood'!O37+'Heren Enkel rood'!O45</f>
        <v>0</v>
      </c>
      <c r="K9" s="21"/>
      <c r="L9" s="20">
        <f>'Heren Enkel rood'!N8+'Heren Enkel rood'!N14+'Heren Enkel rood'!N19+'Heren Enkel rood'!N23+'Heren Enkel rood'!N26+'Heren Enkel rood'!N28+'Heren Enkel rood'!O30+'Heren Enkel rood'!N37+'Heren Enkel rood'!N45</f>
        <v>0</v>
      </c>
      <c r="M9" s="276"/>
      <c r="N9" s="269">
        <f t="shared" si="1"/>
        <v>0</v>
      </c>
      <c r="P9" s="303">
        <v>7</v>
      </c>
      <c r="Q9" s="70"/>
      <c r="S9" s="74"/>
    </row>
    <row r="10" spans="1:19" ht="25.5" customHeight="1">
      <c r="A10" s="274">
        <v>8</v>
      </c>
      <c r="B10" s="274">
        <f>VLOOKUP(A10,'Deelnemers rood'!A10:'Deelnemers rood'!A:B,1,FALSE)</f>
        <v>8</v>
      </c>
      <c r="C10" s="18" t="str">
        <f>'Deelnemers rood'!$B$9</f>
        <v>Steven Koole</v>
      </c>
      <c r="D10" s="20">
        <f>'Heren Enkel rood'!F30+'Heren Enkel rood'!I30+'Heren Enkel rood'!L30+'Heren Enkel rood'!F29+'Heren Enkel rood'!I29+'Heren Enkel rood'!L29+'Heren Enkel rood'!F27+'Heren Enkel rood'!I27+'Heren Enkel rood'!L27+'Heren Enkel rood'!F24+'Heren Enkel rood'!I24+'Heren Enkel rood'!L24+'Heren Enkel rood'!F20+'Heren Enkel rood'!I20+'Heren Enkel rood'!L20+'Heren Enkel rood'!F15+'Heren Enkel rood'!I15+'Heren Enkel rood'!L15+'Heren Enkel rood'!F9+'Heren Enkel rood'!I9+'Heren Enkel rood'!L9+'Heren Enkel rood'!F38+'Heren Enkel rood'!I38+'Heren Enkel rood'!L38+'Heren Enkel rood'!F46+'Heren Enkel rood'!I46+'Heren Enkel rood'!L46</f>
        <v>0</v>
      </c>
      <c r="E10" s="21"/>
      <c r="F10" s="20">
        <f>'Heren Enkel rood'!E30+'Heren Enkel rood'!H30+'Heren Enkel rood'!K30+'Heren Enkel rood'!E29+'Heren Enkel rood'!H29+'Heren Enkel rood'!K29+'Heren Enkel rood'!E27+'Heren Enkel rood'!H27+'Heren Enkel rood'!K27+'Heren Enkel rood'!E24+'Heren Enkel rood'!H24+'Heren Enkel rood'!K24+'Heren Enkel rood'!E20+'Heren Enkel rood'!H20+'Heren Enkel rood'!K20+'Heren Enkel rood'!E15+'Heren Enkel rood'!H15+'Heren Enkel rood'!K15+'Heren Enkel rood'!E9+'Heren Enkel rood'!H9+'Heren Enkel rood'!K9+'Heren Enkel rood'!E38+'Heren Enkel rood'!H38+'Heren Enkel rood'!K38+'Heren Enkel rood'!E46+'Heren Enkel rood'!H46+'Heren Enkel rood'!K46</f>
        <v>0</v>
      </c>
      <c r="G10" s="21"/>
      <c r="H10" s="20">
        <f t="shared" si="0"/>
        <v>0</v>
      </c>
      <c r="I10" s="21"/>
      <c r="J10" s="20">
        <f>'Heren Enkel rood'!O30+'Heren Enkel rood'!O29+'Heren Enkel rood'!O27+'Heren Enkel rood'!O24+'Heren Enkel rood'!O20+'Heren Enkel rood'!O15+'Heren Enkel rood'!O9+'Heren Enkel rood'!O38+'Heren Enkel rood'!O46</f>
        <v>0</v>
      </c>
      <c r="K10" s="21"/>
      <c r="L10" s="20">
        <f>'Heren Enkel rood'!N30+'Heren Enkel rood'!N29+'Heren Enkel rood'!N27+'Heren Enkel rood'!N24+'Heren Enkel rood'!N20+'Heren Enkel rood'!N15+'Heren Enkel rood'!N9+'Heren Enkel rood'!N38+'Heren Enkel rood'!N46</f>
        <v>0</v>
      </c>
      <c r="M10" s="276"/>
      <c r="N10" s="269">
        <f t="shared" si="1"/>
        <v>0</v>
      </c>
      <c r="P10" s="303">
        <v>8</v>
      </c>
      <c r="Q10" s="70"/>
      <c r="S10" s="74"/>
    </row>
    <row r="11" spans="1:19" ht="25.5" customHeight="1">
      <c r="A11" s="274">
        <v>9</v>
      </c>
      <c r="B11" s="274">
        <f>VLOOKUP(A11,'Deelnemers rood'!A11:'Deelnemers rood'!A:B,1,FALSE)</f>
        <v>9</v>
      </c>
      <c r="C11" s="18" t="str">
        <f>'Deelnemers rood'!$B$10</f>
        <v>Paul Hermse</v>
      </c>
      <c r="D11" s="20">
        <f>'Heren Enkel rood'!E31+'Heren Enkel rood'!H31+'Heren Enkel rood'!K31+'Heren Enkel rood'!E32+'Heren Enkel rood'!H32+'Heren Enkel rood'!K32+'Heren Enkel rood'!E33+'Heren Enkel rood'!H33+'Heren Enkel rood'!K33+'Heren Enkel rood'!E34+'Heren Enkel rood'!F34+'Heren Enkel rood'!H34+'Heren Enkel rood'!K34+'Heren Enkel rood'!E35+'Heren Enkel rood'!H35+'Heren Enkel rood'!K35+'Heren Enkel rood'!E36+'Heren Enkel rood'!H36+'Heren Enkel rood'!K36+'Heren Enkel rood'!E37+'Heren Enkel rood'!H37+'Heren Enkel rood'!K37+'Heren Enkel rood'!E38+'Heren Enkel rood'!H38+'Heren Enkel rood'!K38+'Heren Enkel rood'!F47+'Heren Enkel rood'!I47+'Heren Enkel rood'!L47</f>
        <v>0</v>
      </c>
      <c r="E11" s="21"/>
      <c r="F11" s="20">
        <f>'Heren Enkel rood'!F31+'Heren Enkel rood'!I31+'Heren Enkel rood'!L31+'Heren Enkel rood'!F32+'Heren Enkel rood'!I32+'Heren Enkel rood'!L32+'Heren Enkel rood'!F33+'Heren Enkel rood'!I33+'Heren Enkel rood'!L33+'Heren Enkel rood'!F34+'Heren Enkel rood'!I34+'Heren Enkel rood'!L34+'Heren Enkel rood'!F35+'Heren Enkel rood'!I35+'Heren Enkel rood'!L35+'Heren Enkel rood'!F36+'Heren Enkel rood'!I36+'Heren Enkel rood'!L36+'Heren Enkel rood'!F37+'Heren Enkel rood'!I37+'Heren Enkel rood'!L37+'Heren Enkel rood'!F38+'Heren Enkel rood'!I38+'Heren Enkel rood'!L38+'Heren Enkel rood'!E47+'Heren Enkel rood'!H47+'Heren Enkel rood'!K47</f>
        <v>0</v>
      </c>
      <c r="G11" s="21"/>
      <c r="H11" s="20">
        <f t="shared" si="0"/>
        <v>0</v>
      </c>
      <c r="I11" s="21"/>
      <c r="J11" s="20">
        <f>'Heren Enkel rood'!N31+'Heren Enkel rood'!N32+'Heren Enkel rood'!N33+'Heren Enkel rood'!N34+'Heren Enkel rood'!N35+'Heren Enkel rood'!N36+'Heren Enkel rood'!N37+'Heren Enkel rood'!N38+'Heren Enkel rood'!O47</f>
        <v>0</v>
      </c>
      <c r="K11" s="21"/>
      <c r="L11" s="20">
        <f>'Heren Enkel rood'!O31+'Heren Enkel rood'!O32+'Heren Enkel rood'!O33+'Heren Enkel rood'!O34+'Heren Enkel rood'!O35+'Heren Enkel rood'!O36+'Heren Enkel rood'!O37+'Heren Enkel rood'!O38+'Heren Enkel rood'!N47</f>
        <v>0</v>
      </c>
      <c r="M11" s="276"/>
      <c r="N11" s="269">
        <f t="shared" si="1"/>
        <v>0</v>
      </c>
      <c r="P11" s="303">
        <v>9</v>
      </c>
      <c r="Q11" s="70"/>
      <c r="S11" s="74"/>
    </row>
    <row r="12" spans="1:19" ht="25.5" customHeight="1">
      <c r="A12" s="274">
        <v>10</v>
      </c>
      <c r="B12" s="274">
        <f>VLOOKUP(A12,'Deelnemers rood'!A12:'Deelnemers rood'!A:B,1,FALSE)</f>
        <v>10</v>
      </c>
      <c r="C12" s="18" t="str">
        <f>'Deelnemers rood'!$B$11</f>
        <v>Ferdy v Beest </v>
      </c>
      <c r="D12" s="20">
        <f>'Heren Enkel rood'!E39+'Heren Enkel rood'!H39+'Heren Enkel rood'!K39+'Heren Enkel rood'!E40+'Heren Enkel rood'!H40+'Heren Enkel rood'!K40+'Heren Enkel rood'!E41+'Heren Enkel rood'!H41+'Heren Enkel rood'!K41+'Heren Enkel rood'!E42+'Heren Enkel rood'!H42+'Heren Enkel rood'!K42+'Heren Enkel rood'!E43+'Heren Enkel rood'!H43+'Heren Enkel rood'!K43+'Heren Enkel rood'!E44+'Heren Enkel rood'!H44+'Heren Enkel rood'!K44+'Heren Enkel rood'!E45+'Heren Enkel rood'!H45+'Heren Enkel rood'!K45+'Heren Enkel rood'!E46+'Heren Enkel rood'!H46+'Heren Enkel rood'!K46+'Heren Enkel rood'!E47+'Heren Enkel rood'!H47+'Heren Enkel rood'!K47</f>
        <v>0</v>
      </c>
      <c r="E12" s="21"/>
      <c r="F12" s="20">
        <f>'Heren Enkel rood'!F39+'Heren Enkel rood'!I39+'Heren Enkel rood'!L39+'Heren Enkel rood'!F40+'Heren Enkel rood'!I40+'Heren Enkel rood'!L40+'Heren Enkel rood'!F41+'Heren Enkel rood'!I41+'Heren Enkel rood'!L41+'Heren Enkel rood'!F42+'Heren Enkel rood'!I42+'Heren Enkel rood'!L42+'Heren Enkel rood'!F43+'Heren Enkel rood'!I43+'Heren Enkel rood'!L43+'Heren Enkel rood'!F44+'Heren Enkel rood'!I44+'Heren Enkel rood'!L44+'Heren Enkel rood'!F46+'Heren Enkel rood'!I46+'Heren Enkel rood'!L46+'Heren Enkel rood'!F45+'Heren Enkel rood'!I45+'Heren Enkel rood'!L45+'Heren Enkel rood'!F47+'Heren Enkel rood'!I47+'Heren Enkel rood'!L47</f>
        <v>0</v>
      </c>
      <c r="G12" s="21"/>
      <c r="H12" s="20">
        <f t="shared" si="0"/>
        <v>0</v>
      </c>
      <c r="I12" s="21"/>
      <c r="J12" s="20">
        <f>'Heren Enkel rood'!N39+'Heren Enkel rood'!N40+'Heren Enkel rood'!N41+'Heren Enkel rood'!N42+'Heren Enkel rood'!N43+'Heren Enkel rood'!N44+'Heren Enkel rood'!N45+'Heren Enkel rood'!N46+'Heren Enkel rood'!N47</f>
        <v>0</v>
      </c>
      <c r="K12" s="21"/>
      <c r="L12" s="20">
        <f>'Heren Enkel rood'!O39+'Heren Enkel rood'!O40+'Heren Enkel rood'!O41+'Heren Enkel rood'!O42+'Heren Enkel rood'!O43+'Heren Enkel rood'!O44+'Heren Enkel rood'!O45+'Heren Enkel rood'!O46+'Heren Enkel rood'!O47</f>
        <v>0</v>
      </c>
      <c r="M12" s="276"/>
      <c r="N12" s="269">
        <f t="shared" si="1"/>
        <v>0</v>
      </c>
      <c r="P12" s="303">
        <v>10</v>
      </c>
      <c r="Q12" s="70"/>
      <c r="S12" s="74"/>
    </row>
    <row r="13" spans="3:19" ht="30" customHeight="1">
      <c r="C13" s="468" t="s">
        <v>223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70"/>
      <c r="S13" s="78"/>
    </row>
    <row r="14" ht="30" customHeight="1" thickBot="1">
      <c r="S14" s="78"/>
    </row>
    <row r="15" spans="3:19" ht="30" customHeight="1" thickBot="1">
      <c r="C15" s="184"/>
      <c r="D15" s="183" t="s">
        <v>25</v>
      </c>
      <c r="E15" s="146"/>
      <c r="F15" s="145" t="s">
        <v>26</v>
      </c>
      <c r="G15" s="146"/>
      <c r="H15" s="145" t="s">
        <v>5</v>
      </c>
      <c r="I15" s="146"/>
      <c r="J15" s="145" t="s">
        <v>1</v>
      </c>
      <c r="K15" s="146"/>
      <c r="L15" s="145" t="s">
        <v>2</v>
      </c>
      <c r="M15" s="146"/>
      <c r="N15" s="145" t="s">
        <v>5</v>
      </c>
      <c r="O15" s="333"/>
      <c r="P15" s="182" t="s">
        <v>28</v>
      </c>
      <c r="Q15" s="70"/>
      <c r="S15" s="78"/>
    </row>
    <row r="16" spans="1:19" ht="30" customHeight="1" thickBot="1">
      <c r="A16" s="274">
        <v>1</v>
      </c>
      <c r="B16" s="274">
        <f>VLOOKUP(A16,'Deelnemers oranje'!A20:'Deelnemers oranje'!A:B,1,FALSE)</f>
        <v>1</v>
      </c>
      <c r="C16" s="390">
        <f>'Deelnemers oranje'!$B$9</f>
        <v>0</v>
      </c>
      <c r="D16" s="408">
        <f>'Heren Enkel Oranje'!D19+'Heren Enkel Oranje'!G19+'Heren Enkel Oranje'!J19+'Heren Enkel Oranje'!D20+'Heren Enkel Oranje'!G20+'Heren Enkel Oranje'!J20+'Heren Enkel Oranje'!D21+'Heren Enkel Oranje'!G21+'Heren Enkel Oranje'!J21+'Heren Enkel Oranje'!D22+'Heren Enkel Oranje'!G22+'Heren Enkel Oranje'!J22+'Heren Enkel Oranje'!D23+'Heren Enkel Oranje'!G23+'Heren Enkel Oranje'!J23+'Heren Enkel Oranje'!D24+'Heren Enkel Oranje'!G24+'Heren Enkel Oranje'!J24+'Heren Enkel Oranje'!D25+'Heren Enkel Oranje'!G25+'Heren Enkel Oranje'!J25</f>
        <v>0</v>
      </c>
      <c r="E16" s="409"/>
      <c r="F16" s="410">
        <f>'Heren Enkel Oranje'!E19+'Heren Enkel Oranje'!H19+'Heren Enkel Oranje'!K19+'Heren Enkel Oranje'!E20+'Heren Enkel Oranje'!H20+'Heren Enkel Oranje'!K20+'Heren Enkel Oranje'!E21+'Heren Enkel Oranje'!H21+'Heren Enkel Oranje'!K21+'Heren Enkel Oranje'!E22+'Heren Enkel Oranje'!H22+'Heren Enkel Oranje'!K22++'Heren Enkel Oranje'!E23+'Heren Enkel Oranje'!H23+'Heren Enkel Oranje'!K23+'Heren Enkel Oranje'!E24+'Heren Enkel Oranje'!H24+'Heren Enkel Oranje'!K24+'Heren Enkel Oranje'!E25+'Heren Enkel Oranje'!H25+'Heren Enkel Oranje'!K25</f>
        <v>0</v>
      </c>
      <c r="G16" s="409"/>
      <c r="H16" s="268">
        <f aca="true" t="shared" si="2" ref="H16:H23">D16-F16</f>
        <v>0</v>
      </c>
      <c r="I16" s="409"/>
      <c r="J16" s="410">
        <f>'Heren Enkel Oranje'!M19+'Heren Enkel Oranje'!M20+'Heren Enkel Oranje'!M21+'Heren Enkel Oranje'!M22+'Heren Enkel Oranje'!M23+'Heren Enkel Oranje'!M24+'Heren Enkel Oranje'!M25</f>
        <v>0</v>
      </c>
      <c r="K16" s="409"/>
      <c r="L16" s="410">
        <f>'Heren Enkel Oranje'!N19+'Heren Enkel Oranje'!N20+'Heren Enkel Oranje'!N21+'Heren Enkel Oranje'!N22+'Heren Enkel Oranje'!N23+'Heren Enkel Oranje'!N24+'Heren Enkel Oranje'!N25</f>
        <v>0</v>
      </c>
      <c r="M16" s="411"/>
      <c r="N16" s="268">
        <f aca="true" t="shared" si="3" ref="N16:N23">J16-L16</f>
        <v>0</v>
      </c>
      <c r="O16" s="268"/>
      <c r="P16" s="186">
        <v>1</v>
      </c>
      <c r="Q16" s="70"/>
      <c r="S16" s="78"/>
    </row>
    <row r="17" spans="1:19" ht="30" customHeight="1" thickBot="1">
      <c r="A17" s="274">
        <v>2</v>
      </c>
      <c r="B17" s="274">
        <f>VLOOKUP(A17,'Deelnemers oranje'!A21:'Deelnemers oranje'!A:B,1,FALSE)</f>
        <v>2</v>
      </c>
      <c r="C17" s="390" t="str">
        <f>'Deelnemers oranje'!$B$2</f>
        <v>Ferdinand Kroes</v>
      </c>
      <c r="D17" s="394" t="e">
        <f>'Heren Enkel Oranje'!D2+'Heren Enkel Oranje'!G2+'Heren Enkel Oranje'!J2+'Heren Enkel Oranje'!D3+'Heren Enkel Oranje'!G3+'Heren Enkel Oranje'!J3+'Heren Enkel Oranje'!D4+'Heren Enkel Oranje'!G4+'Heren Enkel Oranje'!J4+'Heren Enkel Oranje'!D5+'Heren Enkel Oranje'!G5+'Heren Enkel Oranje'!J5+'Heren Enkel Oranje'!D6+'Heren Enkel Oranje'!G6+'Heren Enkel Oranje'!J6+'Heren Enkel Oranje'!#REF!+'Heren Enkel Oranje'!#REF!+'Heren Enkel Oranje'!#REF!+'Heren Enkel Oranje'!E19+'Heren Enkel Oranje'!H19+'Heren Enkel Oranje'!K19</f>
        <v>#REF!</v>
      </c>
      <c r="E17" s="21"/>
      <c r="F17" s="20" t="e">
        <f>'Heren Enkel Oranje'!E2+'Heren Enkel Oranje'!H2+'Heren Enkel Oranje'!K2+'Heren Enkel Oranje'!E3+'Heren Enkel Oranje'!H3+'Heren Enkel Oranje'!K3+'Heren Enkel Oranje'!E4+'Heren Enkel Oranje'!H4+'Heren Enkel Oranje'!K4+'Heren Enkel Oranje'!E5+'Heren Enkel Oranje'!H5+'Heren Enkel Oranje'!K5+'Heren Enkel Oranje'!E6+'Heren Enkel Oranje'!H6+'Heren Enkel Oranje'!K6+'Heren Enkel Oranje'!#REF!+'Heren Enkel Oranje'!#REF!+'Heren Enkel Oranje'!#REF!+'Heren Enkel Oranje'!D19+'Heren Enkel Oranje'!G19+'Heren Enkel Oranje'!J19</f>
        <v>#REF!</v>
      </c>
      <c r="G17" s="21"/>
      <c r="H17" s="269" t="e">
        <f t="shared" si="2"/>
        <v>#REF!</v>
      </c>
      <c r="I17" s="21"/>
      <c r="J17" s="20" t="e">
        <f>'Heren Enkel Oranje'!M2+'Heren Enkel Oranje'!M3+'Heren Enkel Oranje'!M4+'Heren Enkel Oranje'!M5+'Heren Enkel Oranje'!M6+'Heren Enkel Oranje'!#REF!+'Heren Enkel Oranje'!N19</f>
        <v>#REF!</v>
      </c>
      <c r="K17" s="21"/>
      <c r="L17" s="20" t="e">
        <f>'Heren Enkel Oranje'!N2+'Heren Enkel Oranje'!N3+'Heren Enkel Oranje'!N4+'Heren Enkel Oranje'!N5+'Heren Enkel Oranje'!N6+'Heren Enkel Oranje'!#REF!+'Heren Enkel Oranje'!M19</f>
        <v>#REF!</v>
      </c>
      <c r="M17" s="22"/>
      <c r="N17" s="269" t="e">
        <f t="shared" si="3"/>
        <v>#REF!</v>
      </c>
      <c r="O17" s="269"/>
      <c r="P17" s="187">
        <v>2</v>
      </c>
      <c r="Q17" s="70"/>
      <c r="S17" s="78"/>
    </row>
    <row r="18" spans="1:19" ht="30" customHeight="1" thickBot="1">
      <c r="A18" s="274">
        <v>3</v>
      </c>
      <c r="B18" s="274">
        <f>VLOOKUP(A18,'Deelnemers oranje'!A22:'Deelnemers oranje'!A:B,1,FALSE)</f>
        <v>3</v>
      </c>
      <c r="C18" s="390" t="str">
        <f>'Deelnemers oranje'!$B$5</f>
        <v>Mario Theders</v>
      </c>
      <c r="D18" s="393" t="e">
        <f>'Heren Enkel Oranje'!E4+'Heren Enkel Oranje'!H4+'Heren Enkel Oranje'!K4+'Heren Enkel Oranje'!E8+'Heren Enkel Oranje'!H8+'Heren Enkel Oranje'!K8+'Heren Enkel Oranje'!E11+'Heren Enkel Oranje'!H11+'Heren Enkel Oranje'!K11+'Heren Enkel Oranje'!D14+'Heren Enkel Oranje'!G14+'Heren Enkel Oranje'!J14+'Heren Enkel Oranje'!D15+'Heren Enkel Oranje'!G15+'Heren Enkel Oranje'!J15+'Heren Enkel Oranje'!#REF!+'Heren Enkel Oranje'!#REF!+'Heren Enkel Oranje'!#REF!+'Heren Enkel Oranje'!E22+'Heren Enkel Oranje'!H22+'Heren Enkel Oranje'!K22</f>
        <v>#REF!</v>
      </c>
      <c r="E18" s="272"/>
      <c r="F18" s="269" t="e">
        <f>'Heren Enkel Oranje'!D4+'Heren Enkel Oranje'!G4+'Heren Enkel Oranje'!J4+'Heren Enkel Oranje'!D8+'Heren Enkel Oranje'!G8+'Heren Enkel Oranje'!J8+'Heren Enkel Oranje'!D11+'Heren Enkel Oranje'!G11+'Heren Enkel Oranje'!J11+'Heren Enkel Oranje'!E14+'Heren Enkel Oranje'!H14+'Heren Enkel Oranje'!K14+'Heren Enkel Oranje'!E15+'Heren Enkel Oranje'!H15+'Heren Enkel Oranje'!K15+'Heren Enkel Oranje'!#REF!+'Heren Enkel Oranje'!#REF!+'Heren Enkel Oranje'!#REF!+'Heren Enkel Oranje'!D22+'Heren Enkel Oranje'!G22+'Heren Enkel Oranje'!J22</f>
        <v>#REF!</v>
      </c>
      <c r="G18" s="272"/>
      <c r="H18" s="269" t="e">
        <f t="shared" si="2"/>
        <v>#REF!</v>
      </c>
      <c r="I18" s="272"/>
      <c r="J18" s="269" t="e">
        <f>'Heren Enkel Oranje'!N4+'Heren Enkel Oranje'!N8+'Heren Enkel Oranje'!N11+'Heren Enkel Oranje'!M14+'Heren Enkel Oranje'!M15+'Heren Enkel Oranje'!#REF!+'Heren Enkel Oranje'!N22</f>
        <v>#REF!</v>
      </c>
      <c r="K18" s="272"/>
      <c r="L18" s="269" t="e">
        <f>'Heren Enkel Oranje'!M4+'Heren Enkel Oranje'!M8+'Heren Enkel Oranje'!M11+'Heren Enkel Oranje'!N14+'Heren Enkel Oranje'!N15+'Heren Enkel Oranje'!#REF!+'Heren Enkel Oranje'!M22</f>
        <v>#REF!</v>
      </c>
      <c r="M18" s="276"/>
      <c r="N18" s="269" t="e">
        <f t="shared" si="3"/>
        <v>#REF!</v>
      </c>
      <c r="O18" s="20"/>
      <c r="P18" s="187">
        <v>3</v>
      </c>
      <c r="Q18" s="70"/>
      <c r="S18" s="78"/>
    </row>
    <row r="19" spans="1:19" ht="30" customHeight="1" thickBot="1">
      <c r="A19" s="274">
        <v>4</v>
      </c>
      <c r="B19" s="274">
        <f>VLOOKUP(A19,'Deelnemers oranje'!A23:'Deelnemers oranje'!A:B,1,FALSE)</f>
        <v>4</v>
      </c>
      <c r="C19" s="390" t="str">
        <f>'Deelnemers oranje'!$B$6</f>
        <v>Paul Koning</v>
      </c>
      <c r="D19" s="393">
        <f>'Heren Enkel Oranje'!E5+'Heren Enkel Oranje'!H5+'Heren Enkel Oranje'!K5+'Heren Enkel Oranje'!E9+'Heren Enkel Oranje'!H9+'Heren Enkel Oranje'!K9+'Heren Enkel Oranje'!E12+'Heren Enkel Oranje'!H12+'Heren Enkel Oranje'!K12+'Heren Enkel Oranje'!E14+'Heren Enkel Oranje'!H14+'Heren Enkel Oranje'!K14+'Heren Enkel Oranje'!D16+'Heren Enkel Oranje'!G16+'Heren Enkel Oranje'!J16+'Heren Enkel Oranje'!D17+'Heren Enkel Oranje'!G17+'Heren Enkel Oranje'!J17+'Heren Enkel Oranje'!E23+'Heren Enkel Oranje'!H23+'Heren Enkel Oranje'!K23</f>
        <v>0</v>
      </c>
      <c r="E19" s="21"/>
      <c r="F19" s="20">
        <f>'Heren Enkel Oranje'!D5+'Heren Enkel Oranje'!G5+'Heren Enkel Oranje'!J5+'Heren Enkel Oranje'!D9+'Heren Enkel Oranje'!G9+'Heren Enkel Oranje'!J9+'Heren Enkel Oranje'!D12+'Heren Enkel Oranje'!G12+'Heren Enkel Oranje'!J12+'Heren Enkel Oranje'!D14+'Heren Enkel Oranje'!G14+'Heren Enkel Oranje'!J14+'Heren Enkel Oranje'!E16+'Heren Enkel Oranje'!H16+'Heren Enkel Oranje'!K16+'Heren Enkel Oranje'!E17+'Heren Enkel Oranje'!H17+'Heren Enkel Oranje'!K17+'Heren Enkel Oranje'!D23+'Heren Enkel Oranje'!G23+'Heren Enkel Oranje'!J23</f>
        <v>0</v>
      </c>
      <c r="G19" s="21"/>
      <c r="H19" s="269">
        <f t="shared" si="2"/>
        <v>0</v>
      </c>
      <c r="I19" s="21"/>
      <c r="J19" s="20">
        <f>'Heren Enkel Oranje'!N5+'Heren Enkel Oranje'!N9+'Heren Enkel Oranje'!N12+'Heren Enkel Oranje'!N14+'Heren Enkel Oranje'!M16+'Heren Enkel Oranje'!M17+'Heren Enkel Oranje'!N23</f>
        <v>0</v>
      </c>
      <c r="K19" s="21"/>
      <c r="L19" s="20">
        <f>'Heren Enkel Oranje'!M5+'Heren Enkel Oranje'!M9+'Heren Enkel Oranje'!M12+'Heren Enkel Oranje'!M14+'Heren Enkel Oranje'!N16+'Heren Enkel Oranje'!N17+'Heren Enkel Oranje'!M23</f>
        <v>0</v>
      </c>
      <c r="M19" s="22"/>
      <c r="N19" s="269">
        <f t="shared" si="3"/>
        <v>0</v>
      </c>
      <c r="O19" s="20"/>
      <c r="P19" s="187">
        <v>4</v>
      </c>
      <c r="Q19" s="70"/>
      <c r="S19" s="78"/>
    </row>
    <row r="20" spans="1:17" ht="30" customHeight="1" thickBot="1">
      <c r="A20" s="274">
        <v>5</v>
      </c>
      <c r="B20" s="274">
        <f>VLOOKUP(A20,'Deelnemers oranje'!A24:'Deelnemers oranje'!A:B,1,FALSE)</f>
        <v>5</v>
      </c>
      <c r="C20" s="390" t="str">
        <f>'Deelnemers oranje'!$B$4</f>
        <v>Hans de Vries</v>
      </c>
      <c r="D20" s="394" t="e">
        <f>'Heren Enkel Oranje'!E3+'Heren Enkel Oranje'!H3+'Heren Enkel Oranje'!K3+'Heren Enkel Oranje'!E7+'Heren Enkel Oranje'!H7+'Heren Enkel Oranje'!K7+'Heren Enkel Oranje'!D11+'Heren Enkel Oranje'!G11+'Heren Enkel Oranje'!J11+'Heren Enkel Oranje'!D12+'Heren Enkel Oranje'!G12+'Heren Enkel Oranje'!J12+'Heren Enkel Oranje'!D13+'Heren Enkel Oranje'!G13+'Heren Enkel Oranje'!J13+'Heren Enkel Oranje'!#REF!+'Heren Enkel Oranje'!#REF!+'Heren Enkel Oranje'!#REF!+'Heren Enkel Oranje'!E21+'Heren Enkel Oranje'!H21+'Heren Enkel Oranje'!K21</f>
        <v>#REF!</v>
      </c>
      <c r="E20" s="21"/>
      <c r="F20" s="20" t="e">
        <f>'Heren Enkel Oranje'!D3+'Heren Enkel Oranje'!G3+'Heren Enkel Oranje'!J3+'Heren Enkel Oranje'!D7+'Heren Enkel Oranje'!G7+'Heren Enkel Oranje'!J7+'Heren Enkel Oranje'!E11+'Heren Enkel Oranje'!H11+'Heren Enkel Oranje'!K11+'Heren Enkel Oranje'!E12+'Heren Enkel Oranje'!H12+'Heren Enkel Oranje'!K12+'Heren Enkel Oranje'!E13+'Heren Enkel Oranje'!H13+'Heren Enkel Oranje'!K13+'Heren Enkel Oranje'!#REF!+'Heren Enkel Oranje'!#REF!+'Heren Enkel Oranje'!#REF!+'Heren Enkel Oranje'!D21+'Heren Enkel Oranje'!G21+'Heren Enkel Oranje'!J21</f>
        <v>#REF!</v>
      </c>
      <c r="G20" s="21"/>
      <c r="H20" s="269" t="e">
        <f t="shared" si="2"/>
        <v>#REF!</v>
      </c>
      <c r="I20" s="21"/>
      <c r="J20" s="20" t="e">
        <f>'Heren Enkel Oranje'!N3+'Heren Enkel Oranje'!N7+'Heren Enkel Oranje'!M11+'Heren Enkel Oranje'!M12+'Heren Enkel Oranje'!M13+'Heren Enkel Oranje'!#REF!+'Heren Enkel Oranje'!N21</f>
        <v>#REF!</v>
      </c>
      <c r="K20" s="21"/>
      <c r="L20" s="20" t="e">
        <f>'Heren Enkel Oranje'!M3+'Heren Enkel Oranje'!M7+'Heren Enkel Oranje'!N11+'Heren Enkel Oranje'!N12+'Heren Enkel Oranje'!N13+'Heren Enkel Oranje'!#REF!+'Heren Enkel Oranje'!M21</f>
        <v>#REF!</v>
      </c>
      <c r="M20" s="22"/>
      <c r="N20" s="269" t="e">
        <f t="shared" si="3"/>
        <v>#REF!</v>
      </c>
      <c r="O20" s="20"/>
      <c r="P20" s="187">
        <v>5</v>
      </c>
      <c r="Q20" s="70"/>
    </row>
    <row r="21" spans="1:16" ht="30" customHeight="1">
      <c r="A21" s="274">
        <v>6</v>
      </c>
      <c r="B21" s="274">
        <v>6</v>
      </c>
      <c r="C21" s="391" t="str">
        <f>'Deelnemers oranje'!$B$3</f>
        <v>Kitkhayan (Neung)</v>
      </c>
      <c r="D21" s="393" t="e">
        <f>'Heren Enkel Oranje'!E2+'Heren Enkel Oranje'!H2+'Heren Enkel Oranje'!K2+'Heren Enkel Oranje'!D7+'Heren Enkel Oranje'!G7+'Heren Enkel Oranje'!J7+'Heren Enkel Oranje'!D8+'Heren Enkel Oranje'!G8+'Heren Enkel Oranje'!J8+'Heren Enkel Oranje'!D9+'Heren Enkel Oranje'!G9+'Heren Enkel Oranje'!J9+'Heren Enkel Oranje'!D10+'Heren Enkel Oranje'!G10+'Heren Enkel Oranje'!J10+'Heren Enkel Oranje'!#REF!+'Heren Enkel Oranje'!#REF!+'Heren Enkel Oranje'!#REF!+'Heren Enkel Oranje'!E20+'Heren Enkel Oranje'!H20+'Heren Enkel Oranje'!K20</f>
        <v>#REF!</v>
      </c>
      <c r="E21" s="272"/>
      <c r="F21" s="269" t="e">
        <f>'Heren Enkel Oranje'!D2+'Heren Enkel Oranje'!G2+'Heren Enkel Oranje'!J2+'Heren Enkel Oranje'!E7+'Heren Enkel Oranje'!H7+'Heren Enkel Oranje'!K7+'Heren Enkel Oranje'!E8+'Heren Enkel Oranje'!H8+'Heren Enkel Oranje'!K8+'Heren Enkel Oranje'!E9+'Heren Enkel Oranje'!H9+'Heren Enkel Oranje'!K9+'Heren Enkel Oranje'!E10+'Heren Enkel Oranje'!H10+'Heren Enkel Oranje'!K10+'Heren Enkel Oranje'!#REF!+'Heren Enkel Oranje'!#REF!+'Heren Enkel Oranje'!#REF!+'Heren Enkel Oranje'!D20+'Heren Enkel Oranje'!G20+'Heren Enkel Oranje'!J20</f>
        <v>#REF!</v>
      </c>
      <c r="G21" s="272"/>
      <c r="H21" s="269" t="e">
        <f t="shared" si="2"/>
        <v>#REF!</v>
      </c>
      <c r="I21" s="272"/>
      <c r="J21" s="269" t="e">
        <f>'Heren Enkel Oranje'!N2+'Heren Enkel Oranje'!M7+'Heren Enkel Oranje'!M8+'Heren Enkel Oranje'!M9+'Heren Enkel Oranje'!M10+'Heren Enkel Oranje'!#REF!+'Heren Enkel Oranje'!N20</f>
        <v>#REF!</v>
      </c>
      <c r="K21" s="272"/>
      <c r="L21" s="269" t="e">
        <f>'Heren Enkel Oranje'!M2+'Heren Enkel Oranje'!N7+'Heren Enkel Oranje'!N8+'Heren Enkel Oranje'!N9+'Heren Enkel Oranje'!#REF!+'Heren Enkel Oranje'!N20+'Heren Enkel Oranje'!N10</f>
        <v>#REF!</v>
      </c>
      <c r="M21" s="276"/>
      <c r="N21" s="269" t="e">
        <f t="shared" si="3"/>
        <v>#REF!</v>
      </c>
      <c r="O21" s="20"/>
      <c r="P21" s="187">
        <v>6</v>
      </c>
    </row>
    <row r="22" spans="1:16" ht="30" customHeight="1">
      <c r="A22" s="274">
        <v>7</v>
      </c>
      <c r="B22" s="274">
        <v>7</v>
      </c>
      <c r="C22" s="392">
        <f>'Deelnemers oranje'!$B$8</f>
        <v>0</v>
      </c>
      <c r="D22" s="394" t="e">
        <f>'Heren Enkel Oranje'!#REF!+'Heren Enkel Oranje'!#REF!+'Heren Enkel Oranje'!#REF!+'Heren Enkel Oranje'!#REF!+'Heren Enkel Oranje'!#REF!+'Heren Enkel Oranje'!#REF!+'Heren Enkel Oranje'!#REF!+'Heren Enkel Oranje'!#REF!+'Heren Enkel Oranje'!#REF!+'Heren Enkel Oranje'!#REF!+'Heren Enkel Oranje'!#REF!+'Heren Enkel Oranje'!#REF!+'Heren Enkel Oranje'!E17+'Heren Enkel Oranje'!H17+'Heren Enkel Oranje'!K17+'Heren Enkel Oranje'!E18+'Heren Enkel Oranje'!H18+'Heren Enkel Oranje'!K18+'Heren Enkel Oranje'!E25+'Heren Enkel Oranje'!H25+'Heren Enkel Oranje'!K25</f>
        <v>#REF!</v>
      </c>
      <c r="E22" s="21"/>
      <c r="F22" s="20" t="e">
        <f>'Heren Enkel Oranje'!#REF!+'Heren Enkel Oranje'!#REF!+'Heren Enkel Oranje'!#REF!+'Heren Enkel Oranje'!#REF!+'Heren Enkel Oranje'!#REF!+'Heren Enkel Oranje'!#REF!+'Heren Enkel Oranje'!#REF!+'Heren Enkel Oranje'!#REF!+'Heren Enkel Oranje'!#REF!+'Heren Enkel Oranje'!#REF!+'Heren Enkel Oranje'!#REF!+'Heren Enkel Oranje'!#REF!+'Heren Enkel Oranje'!D17+'Heren Enkel Oranje'!G17+'Heren Enkel Oranje'!J17+'Heren Enkel Oranje'!D18+'Heren Enkel Oranje'!G18+'Heren Enkel Oranje'!J18+'Heren Enkel Oranje'!D25+'Heren Enkel Oranje'!G25+'Heren Enkel Oranje'!J25</f>
        <v>#REF!</v>
      </c>
      <c r="G22" s="21"/>
      <c r="H22" s="269" t="e">
        <f t="shared" si="2"/>
        <v>#REF!</v>
      </c>
      <c r="I22" s="21"/>
      <c r="J22" s="20" t="e">
        <f>'Heren Enkel Oranje'!#REF!+'Heren Enkel Oranje'!#REF!+'Heren Enkel Oranje'!#REF!+'Heren Enkel Oranje'!#REF!+'Heren Enkel Oranje'!N17+'Heren Enkel Oranje'!N18+'Heren Enkel Oranje'!N25</f>
        <v>#REF!</v>
      </c>
      <c r="K22" s="21"/>
      <c r="L22" s="20" t="e">
        <f>'Heren Enkel Oranje'!#REF!+'Heren Enkel Oranje'!#REF!+'Heren Enkel Oranje'!#REF!+'Heren Enkel Oranje'!#REF!+'Heren Enkel Oranje'!M17+'Heren Enkel Oranje'!M18+'Heren Enkel Oranje'!M25</f>
        <v>#REF!</v>
      </c>
      <c r="M22" s="22"/>
      <c r="N22" s="269" t="e">
        <f t="shared" si="3"/>
        <v>#REF!</v>
      </c>
      <c r="O22" s="20"/>
      <c r="P22" s="187">
        <v>7</v>
      </c>
    </row>
    <row r="23" spans="1:16" ht="27" thickBot="1">
      <c r="A23" s="274"/>
      <c r="B23" s="274"/>
      <c r="C23" s="392" t="str">
        <f>'Deelnemers oranje'!$B$7</f>
        <v>Jelle van Perlo</v>
      </c>
      <c r="D23" s="395">
        <f>'Heren Enkel Oranje'!E6+'Heren Enkel Oranje'!H6+'Heren Enkel Oranje'!K6+'Heren Enkel Oranje'!E10+'Heren Enkel Oranje'!H10+'Heren Enkel Oranje'!K10+'Heren Enkel Oranje'!E13+'Heren Enkel Oranje'!H13+'Heren Enkel Oranje'!K13+'Heren Enkel Oranje'!E15+'Heren Enkel Oranje'!H15+'Heren Enkel Oranje'!K15+'Heren Enkel Oranje'!E16+'Heren Enkel Oranje'!H16+'Heren Enkel Oranje'!K16+'Heren Enkel Oranje'!D18+'Heren Enkel Oranje'!G18+'Heren Enkel Oranje'!J18+'Heren Enkel Oranje'!E24+'Heren Enkel Oranje'!H24+'Heren Enkel Oranje'!K24</f>
        <v>0</v>
      </c>
      <c r="E23" s="396"/>
      <c r="F23" s="397">
        <f>'Heren Enkel Oranje'!D6+'Heren Enkel Oranje'!G6+'Heren Enkel Oranje'!J6+'Heren Enkel Oranje'!D10+'Heren Enkel Oranje'!G10+'Heren Enkel Oranje'!J10+'Heren Enkel Oranje'!D13+'Heren Enkel Oranje'!G13+'Heren Enkel Oranje'!J13+'Heren Enkel Oranje'!D15+'Heren Enkel Oranje'!G15+'Heren Enkel Oranje'!J15+'Heren Enkel Oranje'!D16+'Heren Enkel Oranje'!G16+'Heren Enkel Oranje'!J16+'Heren Enkel Oranje'!D24+'Heren Enkel Oranje'!G24+'Heren Enkel Oranje'!J24+'Heren Enkel Oranje'!E18+'Heren Enkel Oranje'!H18+'Heren Enkel Oranje'!K18</f>
        <v>0</v>
      </c>
      <c r="G23" s="396"/>
      <c r="H23" s="269">
        <f t="shared" si="2"/>
        <v>0</v>
      </c>
      <c r="I23" s="396"/>
      <c r="J23" s="397">
        <f>'Heren Enkel Oranje'!N6+'Heren Enkel Oranje'!N10+'Heren Enkel Oranje'!N13+'Heren Enkel Oranje'!N15+'Heren Enkel Oranje'!N16+'Heren Enkel Oranje'!M18+'Heren Enkel Oranje'!N24</f>
        <v>0</v>
      </c>
      <c r="K23" s="396"/>
      <c r="L23" s="397">
        <f>'Heren Enkel Oranje'!M6+'Heren Enkel Oranje'!M10+'Heren Enkel Oranje'!M13+'Heren Enkel Oranje'!M15+'Heren Enkel Oranje'!M16+'Heren Enkel Oranje'!N18+'Heren Enkel Oranje'!M24</f>
        <v>0</v>
      </c>
      <c r="M23" s="399"/>
      <c r="N23" s="398">
        <f t="shared" si="3"/>
        <v>0</v>
      </c>
      <c r="O23" s="397"/>
      <c r="P23" s="400">
        <v>8</v>
      </c>
    </row>
    <row r="24" spans="3:16" ht="29.25" customHeight="1" hidden="1" thickBot="1">
      <c r="C24" s="38" t="s">
        <v>151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3:16" ht="30" customHeight="1" hidden="1">
      <c r="C25" s="144"/>
      <c r="D25" s="11" t="s">
        <v>25</v>
      </c>
      <c r="E25" s="13"/>
      <c r="F25" s="11" t="s">
        <v>26</v>
      </c>
      <c r="G25" s="13"/>
      <c r="H25" s="11" t="s">
        <v>5</v>
      </c>
      <c r="I25" s="13"/>
      <c r="J25" s="11" t="s">
        <v>1</v>
      </c>
      <c r="K25" s="13"/>
      <c r="L25" s="11" t="s">
        <v>2</v>
      </c>
      <c r="M25" s="328"/>
      <c r="N25" s="145" t="s">
        <v>5</v>
      </c>
      <c r="O25" s="333"/>
      <c r="P25" s="182" t="s">
        <v>28</v>
      </c>
    </row>
    <row r="26" spans="1:16" ht="30" customHeight="1" hidden="1">
      <c r="A26" s="274">
        <v>1</v>
      </c>
      <c r="B26" s="274">
        <f>VLOOKUP(A26,'Deelnemers rood'!L:M,1,FALSE)</f>
        <v>1</v>
      </c>
      <c r="C26" s="44">
        <f>'Deelnemers rood'!$M$2</f>
        <v>0</v>
      </c>
      <c r="D26" s="331">
        <f>'Dames Enkel Wit'!E3+'Dames Enkel Wit'!H3+'Dames Enkel Wit'!K3+'Dames Enkel Wit'!E4+'Dames Enkel Wit'!H4+'Dames Enkel Wit'!K4+'Dames Enkel Wit'!E5+'Dames Enkel Wit'!H5+'Dames Enkel Wit'!K5</f>
        <v>0</v>
      </c>
      <c r="E26" s="329"/>
      <c r="F26" s="330">
        <f>'Dames Enkel Wit'!F3+'Dames Enkel Wit'!I3+'Dames Enkel Wit'!L3+'Dames Enkel Wit'!F4+'Dames Enkel Wit'!I4+'Dames Enkel Wit'!L4+'Dames Enkel Wit'!F5+'Dames Enkel Wit'!I5+'Dames Enkel Wit'!L5</f>
        <v>0</v>
      </c>
      <c r="G26" s="370"/>
      <c r="H26" s="330">
        <f>D26-F26</f>
        <v>0</v>
      </c>
      <c r="I26" s="329"/>
      <c r="J26" s="330">
        <f>'Dames Enkel Wit'!N3+'Dames Enkel Wit'!N4+'Dames Enkel Wit'!N5</f>
        <v>0</v>
      </c>
      <c r="K26" s="329"/>
      <c r="L26" s="330">
        <f>'Dames Enkel Wit'!O3+'Dames Enkel Wit'!O4+'Dames Enkel Wit'!O5</f>
        <v>0</v>
      </c>
      <c r="M26" s="371"/>
      <c r="N26" s="269">
        <f>J26-L26</f>
        <v>0</v>
      </c>
      <c r="O26" s="269"/>
      <c r="P26" s="312">
        <v>1</v>
      </c>
    </row>
    <row r="27" spans="1:16" ht="30" customHeight="1" hidden="1">
      <c r="A27" s="274">
        <v>2</v>
      </c>
      <c r="B27" s="274">
        <f>VLOOKUP(A27,'Deelnemers rood'!L:M,1,FALSE)</f>
        <v>2</v>
      </c>
      <c r="C27" s="44">
        <f>'Deelnemers rood'!$M$3</f>
        <v>0</v>
      </c>
      <c r="D27" s="269">
        <f>'Dames Enkel Wit'!F3+'Dames Enkel Wit'!I3+'Dames Enkel Wit'!L3+'Dames Enkel Wit'!E6+'Dames Enkel Wit'!H6+'Dames Enkel Wit'!K6+'Dames Enkel Wit'!E7+'Dames Enkel Wit'!H7+'Dames Enkel Wit'!K7</f>
        <v>0</v>
      </c>
      <c r="E27" s="272"/>
      <c r="F27" s="269">
        <f>'Dames Enkel Wit'!E3+'Dames Enkel Wit'!H3+'Dames Enkel Wit'!K3+'Dames Enkel Wit'!F6+'Dames Enkel Wit'!I6+'Dames Enkel Wit'!L6+'Dames Enkel Wit'!F7+'Dames Enkel Wit'!I7+'Dames Enkel Wit'!L7</f>
        <v>0</v>
      </c>
      <c r="G27" s="272"/>
      <c r="H27" s="269">
        <f>D27-F27</f>
        <v>0</v>
      </c>
      <c r="I27" s="272"/>
      <c r="J27" s="269">
        <f>'Dames Enkel Wit'!O3+'Dames Enkel Wit'!N6+'Dames Enkel Wit'!N7</f>
        <v>0</v>
      </c>
      <c r="K27" s="272"/>
      <c r="L27" s="269">
        <f>'Dames Enkel Wit'!N3+'Dames Enkel Wit'!O6+'Dames Enkel Wit'!O7</f>
        <v>0</v>
      </c>
      <c r="M27" s="276"/>
      <c r="N27" s="269">
        <f>J27-L27</f>
        <v>0</v>
      </c>
      <c r="O27" s="269"/>
      <c r="P27" s="312">
        <v>2</v>
      </c>
    </row>
    <row r="28" spans="1:16" ht="34.5" customHeight="1" hidden="1">
      <c r="A28" s="274">
        <v>4</v>
      </c>
      <c r="B28" s="274">
        <f>VLOOKUP(A28,'Deelnemers rood'!L:M,1,FALSE)</f>
        <v>4</v>
      </c>
      <c r="C28" s="44">
        <f>'Deelnemers rood'!$M$5</f>
        <v>0</v>
      </c>
      <c r="D28" s="269">
        <f>'Dames Enkel Wit'!F5+'Dames Enkel Wit'!I5+'Dames Enkel Wit'!L5+'Dames Enkel Wit'!F7+'Dames Enkel Wit'!I7+'Dames Enkel Wit'!L7+'Dames Enkel Wit'!F8+'Dames Enkel Wit'!I8+'Dames Enkel Wit'!L8</f>
        <v>0</v>
      </c>
      <c r="E28" s="272"/>
      <c r="F28" s="269">
        <f>'Dames Enkel Wit'!E5+'Dames Enkel Wit'!H5+'Dames Enkel Wit'!K5+'Dames Enkel Wit'!E7+'Dames Enkel Wit'!H7+'Dames Enkel Wit'!K7+'Dames Enkel Wit'!E8+'Dames Enkel Wit'!H8+'Dames Enkel Wit'!K8</f>
        <v>0</v>
      </c>
      <c r="G28" s="272"/>
      <c r="H28" s="269">
        <f>D28-F28</f>
        <v>0</v>
      </c>
      <c r="I28" s="272"/>
      <c r="J28" s="269">
        <f>'Dames Enkel Wit'!O5+'Dames Enkel Wit'!O7+'Dames Enkel Wit'!O8</f>
        <v>0</v>
      </c>
      <c r="K28" s="272"/>
      <c r="L28" s="269">
        <f>'Dames Enkel Wit'!N5+'Dames Enkel Wit'!N7+'Dames Enkel Wit'!N8</f>
        <v>0</v>
      </c>
      <c r="M28" s="276"/>
      <c r="N28" s="269">
        <f>J28-L28</f>
        <v>0</v>
      </c>
      <c r="O28" s="269"/>
      <c r="P28" s="312">
        <v>3</v>
      </c>
    </row>
    <row r="29" spans="1:16" ht="34.5" customHeight="1" hidden="1">
      <c r="A29" s="274">
        <v>3</v>
      </c>
      <c r="B29" s="274">
        <f>VLOOKUP(A29,'Deelnemers rood'!L:M,1,FALSE)</f>
        <v>3</v>
      </c>
      <c r="C29" s="44">
        <f>'Deelnemers rood'!$M$4</f>
        <v>0</v>
      </c>
      <c r="D29" s="269">
        <f>'Dames Enkel Wit'!F4+'Dames Enkel Wit'!I4+'Dames Enkel Wit'!L4+'Dames Enkel Wit'!F6+'Dames Enkel Wit'!I6+'Dames Enkel Wit'!L6+'Dames Enkel Wit'!E8+'Dames Enkel Wit'!H8+'Dames Enkel Wit'!K8</f>
        <v>0</v>
      </c>
      <c r="E29" s="272"/>
      <c r="F29" s="269">
        <f>'Dames Enkel Wit'!E4+'Dames Enkel Wit'!H4+'Dames Enkel Wit'!K4+'Dames Enkel Wit'!E6+'Dames Enkel Wit'!H6+'Dames Enkel Wit'!K6+'Dames Enkel Wit'!F8+'Dames Enkel Wit'!I8+'Dames Enkel Wit'!L8</f>
        <v>0</v>
      </c>
      <c r="G29" s="272"/>
      <c r="H29" s="269">
        <f>D29-F29</f>
        <v>0</v>
      </c>
      <c r="I29" s="272"/>
      <c r="J29" s="269">
        <f>'Dames Enkel Wit'!O4+'Dames Enkel Wit'!O6+'Dames Enkel Wit'!N8</f>
        <v>0</v>
      </c>
      <c r="K29" s="272"/>
      <c r="L29" s="269">
        <f>'Dames Enkel Wit'!N4+'Dames Enkel Wit'!N6+'Dames Enkel Wit'!O8</f>
        <v>0</v>
      </c>
      <c r="M29" s="276"/>
      <c r="N29" s="269">
        <f>J29-L29</f>
        <v>0</v>
      </c>
      <c r="O29" s="269"/>
      <c r="P29" s="312">
        <v>4</v>
      </c>
    </row>
    <row r="30" spans="1:2" ht="34.5" customHeight="1" hidden="1">
      <c r="A30" s="38"/>
      <c r="B30" s="38"/>
    </row>
    <row r="31" spans="3:16" ht="34.5" customHeight="1" hidden="1" thickBot="1">
      <c r="C31" s="38" t="s">
        <v>162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3:16" ht="34.5" customHeight="1" hidden="1">
      <c r="C32" s="144"/>
      <c r="D32" s="11" t="s">
        <v>25</v>
      </c>
      <c r="E32" s="13"/>
      <c r="F32" s="11" t="s">
        <v>26</v>
      </c>
      <c r="G32" s="13"/>
      <c r="H32" s="11" t="s">
        <v>5</v>
      </c>
      <c r="I32" s="13"/>
      <c r="J32" s="11" t="s">
        <v>1</v>
      </c>
      <c r="K32" s="13"/>
      <c r="L32" s="11" t="s">
        <v>2</v>
      </c>
      <c r="M32" s="328"/>
      <c r="N32" s="145" t="s">
        <v>5</v>
      </c>
      <c r="O32" s="333"/>
      <c r="P32" s="182" t="s">
        <v>28</v>
      </c>
    </row>
    <row r="33" spans="1:16" ht="34.5" customHeight="1" hidden="1">
      <c r="A33" s="274">
        <v>2</v>
      </c>
      <c r="B33" s="274">
        <f>VLOOKUP(A33,'Deelnemers oranje'!A:B,1,FALSE)</f>
        <v>2</v>
      </c>
      <c r="C33" s="44" t="str">
        <f>'Deelnemers oranje'!$B$11</f>
        <v>Diandra Arts</v>
      </c>
      <c r="D33" s="331"/>
      <c r="E33" s="329"/>
      <c r="F33" s="330"/>
      <c r="G33" s="329"/>
      <c r="H33" s="330">
        <f aca="true" t="shared" si="4" ref="H33:H38">D33-F33</f>
        <v>0</v>
      </c>
      <c r="I33" s="329"/>
      <c r="J33" s="330"/>
      <c r="K33" s="329"/>
      <c r="L33" s="330"/>
      <c r="M33" s="365"/>
      <c r="N33" s="269">
        <f aca="true" t="shared" si="5" ref="N33:N38">J33-L33</f>
        <v>0</v>
      </c>
      <c r="O33" s="269"/>
      <c r="P33" s="312">
        <v>1</v>
      </c>
    </row>
    <row r="34" spans="1:16" ht="34.5" customHeight="1" hidden="1">
      <c r="A34" s="274">
        <v>3</v>
      </c>
      <c r="B34" s="274">
        <f>VLOOKUP(A34,'Deelnemers oranje'!A:B,1,FALSE)</f>
        <v>3</v>
      </c>
      <c r="C34" s="44" t="str">
        <f>'Deelnemers oranje'!$B$12</f>
        <v>Mette Willems</v>
      </c>
      <c r="D34" s="269"/>
      <c r="E34" s="272"/>
      <c r="F34" s="269"/>
      <c r="G34" s="272"/>
      <c r="H34" s="269">
        <f t="shared" si="4"/>
        <v>0</v>
      </c>
      <c r="I34" s="272"/>
      <c r="J34" s="269"/>
      <c r="K34" s="272"/>
      <c r="L34" s="269"/>
      <c r="M34" s="276"/>
      <c r="N34" s="269">
        <f t="shared" si="5"/>
        <v>0</v>
      </c>
      <c r="O34" s="269"/>
      <c r="P34" s="312">
        <v>2</v>
      </c>
    </row>
    <row r="35" spans="1:16" ht="34.5" customHeight="1" hidden="1">
      <c r="A35" s="274">
        <v>1</v>
      </c>
      <c r="B35" s="274">
        <f>VLOOKUP(A35,'Deelnemers oranje'!A:B,1,FALSE)</f>
        <v>1</v>
      </c>
      <c r="C35" s="44" t="str">
        <f>'Deelnemers oranje'!$B$13</f>
        <v>Nikki Leij</v>
      </c>
      <c r="D35" s="269"/>
      <c r="E35" s="272"/>
      <c r="F35" s="269"/>
      <c r="G35" s="310"/>
      <c r="H35" s="269">
        <f t="shared" si="4"/>
        <v>0</v>
      </c>
      <c r="I35" s="272"/>
      <c r="J35" s="269"/>
      <c r="K35" s="272"/>
      <c r="L35" s="269"/>
      <c r="M35" s="13"/>
      <c r="N35" s="269">
        <f t="shared" si="5"/>
        <v>0</v>
      </c>
      <c r="O35" s="269"/>
      <c r="P35" s="312">
        <v>3</v>
      </c>
    </row>
    <row r="36" spans="3:16" ht="34.5" customHeight="1" hidden="1">
      <c r="C36" s="44">
        <f>'Deelnemers oranje'!$B$14</f>
        <v>0</v>
      </c>
      <c r="D36" s="269"/>
      <c r="E36" s="272"/>
      <c r="F36" s="269"/>
      <c r="G36" s="272"/>
      <c r="H36" s="269">
        <f t="shared" si="4"/>
        <v>0</v>
      </c>
      <c r="I36" s="272"/>
      <c r="J36" s="269"/>
      <c r="K36" s="272"/>
      <c r="L36" s="269"/>
      <c r="M36" s="276"/>
      <c r="N36" s="269">
        <f t="shared" si="5"/>
        <v>0</v>
      </c>
      <c r="O36" s="269"/>
      <c r="P36" s="312">
        <v>4</v>
      </c>
    </row>
    <row r="37" spans="3:16" ht="34.5" customHeight="1" hidden="1">
      <c r="C37" s="44">
        <f>'Deelnemers oranje'!$B$15</f>
        <v>0</v>
      </c>
      <c r="D37" s="269"/>
      <c r="E37" s="272"/>
      <c r="F37" s="269"/>
      <c r="G37" s="272"/>
      <c r="H37" s="269">
        <f t="shared" si="4"/>
        <v>0</v>
      </c>
      <c r="I37" s="272"/>
      <c r="J37" s="269"/>
      <c r="K37" s="272"/>
      <c r="L37" s="269"/>
      <c r="M37" s="276"/>
      <c r="N37" s="269">
        <f t="shared" si="5"/>
        <v>0</v>
      </c>
      <c r="O37" s="269"/>
      <c r="P37" s="379">
        <v>5</v>
      </c>
    </row>
    <row r="38" spans="1:16" ht="34.5" customHeight="1" hidden="1">
      <c r="A38" s="274"/>
      <c r="B38" s="274"/>
      <c r="C38" s="44"/>
      <c r="D38" s="269"/>
      <c r="E38" s="272"/>
      <c r="F38" s="269"/>
      <c r="G38" s="272"/>
      <c r="H38" s="269">
        <f t="shared" si="4"/>
        <v>0</v>
      </c>
      <c r="I38" s="272"/>
      <c r="J38" s="269"/>
      <c r="K38" s="272"/>
      <c r="L38" s="269"/>
      <c r="M38" s="276"/>
      <c r="N38" s="269">
        <f t="shared" si="5"/>
        <v>0</v>
      </c>
      <c r="O38" s="269"/>
      <c r="P38" s="380">
        <v>6</v>
      </c>
    </row>
    <row r="39" ht="34.5" customHeight="1" hidden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</sheetData>
  <sheetProtection/>
  <mergeCells count="2">
    <mergeCell ref="C13:P13"/>
    <mergeCell ref="C1:P1"/>
  </mergeCells>
  <conditionalFormatting sqref="H27:H29 N26:O29 N3:O8 N16:O23 H16:H23 N9:N12 H3:H12">
    <cfRule type="cellIs" priority="12" dxfId="1" operator="lessThan" stopIfTrue="1">
      <formula>0</formula>
    </cfRule>
  </conditionalFormatting>
  <conditionalFormatting sqref="H15 N15:O15 H26:H29 N25:O29">
    <cfRule type="cellIs" priority="14" dxfId="0" operator="lessThan" stopIfTrue="1">
      <formula>0</formula>
    </cfRule>
  </conditionalFormatting>
  <conditionalFormatting sqref="H34:H38 N33:O38">
    <cfRule type="cellIs" priority="1" dxfId="1" operator="lessThan" stopIfTrue="1">
      <formula>0</formula>
    </cfRule>
  </conditionalFormatting>
  <conditionalFormatting sqref="N32:O38 H33:H38">
    <cfRule type="cellIs" priority="2" dxfId="0" operator="lessThan" stopIfTrue="1">
      <formula>0</formula>
    </cfRule>
  </conditionalFormatting>
  <printOptions/>
  <pageMargins left="0.2755905511811024" right="0.15748031496062992" top="0.2755905511811024" bottom="0.1968503937007874" header="0.2755905511811024" footer="0.1968503937007874"/>
  <pageSetup horizontalDpi="600" verticalDpi="600" orientation="landscape" paperSize="9" r:id="rId3"/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4">
    <tabColor rgb="FFFF0000"/>
  </sheetPr>
  <dimension ref="A1:AJ47"/>
  <sheetViews>
    <sheetView zoomScale="70" zoomScaleNormal="70" zoomScalePageLayoutView="0" workbookViewId="0" topLeftCell="C1">
      <selection activeCell="Q39" sqref="Q39"/>
    </sheetView>
  </sheetViews>
  <sheetFormatPr defaultColWidth="9.140625" defaultRowHeight="12.75"/>
  <cols>
    <col min="1" max="2" width="11.8515625" style="0" hidden="1" customWidth="1"/>
    <col min="3" max="4" width="26.8515625" style="0" bestFit="1" customWidth="1"/>
    <col min="5" max="6" width="7.7109375" style="0" customWidth="1"/>
    <col min="7" max="7" width="4.140625" style="0" customWidth="1"/>
    <col min="8" max="9" width="7.7109375" style="0" customWidth="1"/>
    <col min="10" max="10" width="4.7109375" style="0" customWidth="1"/>
    <col min="11" max="12" width="7.7109375" style="0" customWidth="1"/>
    <col min="13" max="13" width="4.7109375" style="0" customWidth="1"/>
    <col min="14" max="14" width="8.28125" style="0" customWidth="1"/>
    <col min="15" max="15" width="8.8515625" style="0" customWidth="1"/>
    <col min="16" max="16" width="7.421875" style="35" customWidth="1"/>
    <col min="17" max="17" width="38.421875" style="35" customWidth="1"/>
    <col min="18" max="19" width="7.7109375" style="0" customWidth="1"/>
    <col min="20" max="20" width="6.00390625" style="0" customWidth="1"/>
    <col min="21" max="21" width="5.57421875" style="0" customWidth="1"/>
    <col min="22" max="22" width="5.7109375" style="0" customWidth="1"/>
    <col min="23" max="23" width="4.57421875" style="0" customWidth="1"/>
    <col min="24" max="24" width="5.57421875" style="0" customWidth="1"/>
    <col min="25" max="25" width="5.8515625" style="0" customWidth="1"/>
    <col min="26" max="26" width="5.28125" style="0" customWidth="1"/>
    <col min="27" max="27" width="111.28125" style="0" customWidth="1"/>
    <col min="28" max="28" width="9.28125" style="0" customWidth="1"/>
  </cols>
  <sheetData>
    <row r="1" spans="16:17" ht="5.25" customHeight="1" thickBot="1">
      <c r="P1" s="71"/>
      <c r="Q1" s="71"/>
    </row>
    <row r="2" spans="1:36" ht="23.25" customHeight="1">
      <c r="A2" s="60" t="s">
        <v>10</v>
      </c>
      <c r="B2" s="278"/>
      <c r="C2" s="482" t="s">
        <v>161</v>
      </c>
      <c r="D2" s="482"/>
      <c r="E2" s="61" t="s">
        <v>3</v>
      </c>
      <c r="F2" s="61"/>
      <c r="G2" s="62"/>
      <c r="H2" s="61" t="s">
        <v>4</v>
      </c>
      <c r="I2" s="63"/>
      <c r="J2" s="64"/>
      <c r="K2" s="61" t="s">
        <v>7</v>
      </c>
      <c r="L2" s="63"/>
      <c r="M2" s="64"/>
      <c r="N2" s="65" t="s">
        <v>9</v>
      </c>
      <c r="O2" s="66"/>
      <c r="P2" s="72"/>
      <c r="R2" s="4"/>
      <c r="S2" s="4"/>
      <c r="T2" s="4"/>
      <c r="U2" s="4"/>
      <c r="V2" s="4"/>
      <c r="W2" s="4"/>
      <c r="X2" s="4"/>
      <c r="Y2" s="4"/>
      <c r="Z2" s="4"/>
      <c r="AA2" s="4"/>
      <c r="AB2" s="29" t="s">
        <v>124</v>
      </c>
      <c r="AC2" s="29" t="s">
        <v>125</v>
      </c>
      <c r="AD2" s="29" t="s">
        <v>126</v>
      </c>
      <c r="AE2" s="29" t="s">
        <v>127</v>
      </c>
      <c r="AF2" s="29" t="s">
        <v>128</v>
      </c>
      <c r="AG2" s="29" t="s">
        <v>129</v>
      </c>
      <c r="AH2" s="29"/>
      <c r="AI2" s="29"/>
      <c r="AJ2" s="29"/>
    </row>
    <row r="3" spans="1:33" s="1" customFormat="1" ht="34.5" customHeight="1">
      <c r="A3" s="73">
        <v>1</v>
      </c>
      <c r="B3" s="279"/>
      <c r="C3" s="44" t="str">
        <f>'Deelnemers rood'!$B$2</f>
        <v>Jeff Van Tol</v>
      </c>
      <c r="D3" s="44" t="str">
        <f>'Deelnemers rood'!$B$3</f>
        <v>Marco Terpstra</v>
      </c>
      <c r="E3" s="19">
        <v>0</v>
      </c>
      <c r="F3" s="19">
        <v>0</v>
      </c>
      <c r="G3" s="14"/>
      <c r="H3" s="19">
        <v>0</v>
      </c>
      <c r="I3" s="19">
        <v>0</v>
      </c>
      <c r="J3" s="14"/>
      <c r="K3" s="19">
        <v>0</v>
      </c>
      <c r="L3" s="19">
        <v>0</v>
      </c>
      <c r="M3" s="14"/>
      <c r="N3" s="45">
        <f>AB3+AD3+AF3</f>
        <v>0</v>
      </c>
      <c r="O3" s="45">
        <f>AC3+AE3+AG3</f>
        <v>0</v>
      </c>
      <c r="P3" s="31"/>
      <c r="R3" s="16"/>
      <c r="S3" s="5"/>
      <c r="T3" s="16"/>
      <c r="U3" s="16"/>
      <c r="V3" s="5"/>
      <c r="W3" s="16"/>
      <c r="X3" s="16"/>
      <c r="Y3" s="5"/>
      <c r="Z3" s="16"/>
      <c r="AA3" s="16"/>
      <c r="AB3" s="1" t="b">
        <f>IF(E3="","",IF(E3&gt;F3,1,IF(E3&lt;F3,0)))</f>
        <v>0</v>
      </c>
      <c r="AC3" s="1" t="b">
        <f>IF(F3="","",IF(F3&gt;E3,1,IF(F3&lt;E3,0)))</f>
        <v>0</v>
      </c>
      <c r="AD3" s="1" t="b">
        <f>IF(H3="","",IF(H3&gt;I3,1,IF(H3&lt;I3,0)))</f>
        <v>0</v>
      </c>
      <c r="AE3" s="1" t="b">
        <f>IF(I3="","",IF(I3&gt;H3,1,IF(I3&lt;H3,0)))</f>
        <v>0</v>
      </c>
      <c r="AF3" s="1" t="b">
        <f>IF(K3="","",IF(K3&gt;L3,1,IF(K3&lt;L3,0)))</f>
        <v>0</v>
      </c>
      <c r="AG3" s="1" t="b">
        <f>IF(L3="","",IF(L3&gt;K3,1,IF(L3&lt;K3,0)))</f>
        <v>0</v>
      </c>
    </row>
    <row r="4" spans="1:33" s="1" customFormat="1" ht="34.5" customHeight="1">
      <c r="A4" s="73">
        <v>2</v>
      </c>
      <c r="B4" s="279"/>
      <c r="C4" s="44" t="str">
        <f>'Deelnemers rood'!$B$2</f>
        <v>Jeff Van Tol</v>
      </c>
      <c r="D4" s="44" t="str">
        <f>'Deelnemers rood'!$B$4</f>
        <v>Mike Beker</v>
      </c>
      <c r="E4" s="19">
        <v>0</v>
      </c>
      <c r="F4" s="19">
        <v>0</v>
      </c>
      <c r="G4" s="14"/>
      <c r="H4" s="19">
        <v>0</v>
      </c>
      <c r="I4" s="19">
        <v>0</v>
      </c>
      <c r="J4" s="14"/>
      <c r="K4" s="19">
        <v>0</v>
      </c>
      <c r="L4" s="19">
        <v>0</v>
      </c>
      <c r="M4" s="14"/>
      <c r="N4" s="45">
        <f aca="true" t="shared" si="0" ref="N4:N13">AB4+AD4+AF4</f>
        <v>0</v>
      </c>
      <c r="O4" s="45">
        <f aca="true" t="shared" si="1" ref="O4:O13">AC4+AE4+AG4</f>
        <v>0</v>
      </c>
      <c r="P4" s="31"/>
      <c r="R4" s="16"/>
      <c r="S4" s="5"/>
      <c r="T4" s="16"/>
      <c r="U4" s="16"/>
      <c r="V4" s="5"/>
      <c r="W4" s="16"/>
      <c r="X4" s="16"/>
      <c r="Y4" s="5"/>
      <c r="Z4" s="16"/>
      <c r="AA4" s="16"/>
      <c r="AB4" s="1" t="b">
        <f>IF(E4="","",IF(E4&gt;F4,1,IF(E4&lt;F4,0)))</f>
        <v>0</v>
      </c>
      <c r="AC4" s="1" t="b">
        <f>IF(F4="","",IF(F4&gt;E4,1,IF(F4&lt;E4,0)))</f>
        <v>0</v>
      </c>
      <c r="AD4" s="1" t="b">
        <f>IF(H4="","",IF(H4&gt;I4,1,IF(H4&lt;I4,0)))</f>
        <v>0</v>
      </c>
      <c r="AE4" s="1" t="b">
        <f>IF(I4="","",IF(I4&gt;H4,1,IF(I4&lt;H4,0)))</f>
        <v>0</v>
      </c>
      <c r="AF4" s="1" t="b">
        <f>IF(K4="","",IF(K4&gt;L4,1,IF(K4&lt;L4,0)))</f>
        <v>0</v>
      </c>
      <c r="AG4" s="1" t="b">
        <f>IF(L4="","",IF(L4&gt;K4,1,IF(L4&lt;K4,0)))</f>
        <v>0</v>
      </c>
    </row>
    <row r="5" spans="1:33" s="1" customFormat="1" ht="34.5" customHeight="1">
      <c r="A5" s="73">
        <v>3</v>
      </c>
      <c r="B5" s="279"/>
      <c r="C5" s="44" t="str">
        <f>'Deelnemers rood'!$B$2</f>
        <v>Jeff Van Tol</v>
      </c>
      <c r="D5" s="44" t="str">
        <f>'Deelnemers rood'!$B$5</f>
        <v>Bart Rutjes</v>
      </c>
      <c r="E5" s="19">
        <v>0</v>
      </c>
      <c r="F5" s="19">
        <v>0</v>
      </c>
      <c r="G5" s="14"/>
      <c r="H5" s="19">
        <v>0</v>
      </c>
      <c r="I5" s="19">
        <v>0</v>
      </c>
      <c r="J5" s="14"/>
      <c r="K5" s="19">
        <v>0</v>
      </c>
      <c r="L5" s="19">
        <v>0</v>
      </c>
      <c r="M5" s="14"/>
      <c r="N5" s="45">
        <f t="shared" si="0"/>
        <v>0</v>
      </c>
      <c r="O5" s="45">
        <f t="shared" si="1"/>
        <v>0</v>
      </c>
      <c r="P5" s="31"/>
      <c r="R5" s="16"/>
      <c r="S5" s="5"/>
      <c r="T5" s="16"/>
      <c r="U5" s="16"/>
      <c r="V5" s="5"/>
      <c r="W5" s="16"/>
      <c r="X5" s="16"/>
      <c r="Y5" s="5"/>
      <c r="Z5" s="16"/>
      <c r="AA5" s="16"/>
      <c r="AB5" s="1" t="b">
        <f>IF(E5="","",IF(E5&gt;F5,1,IF(E5&lt;F5,0)))</f>
        <v>0</v>
      </c>
      <c r="AC5" s="1" t="b">
        <f>IF(F5="","",IF(F5&gt;E5,1,IF(F5&lt;E5,0)))</f>
        <v>0</v>
      </c>
      <c r="AD5" s="1" t="b">
        <f>IF(H5="","",IF(H5&gt;I5,1,IF(H5&lt;I5,0)))</f>
        <v>0</v>
      </c>
      <c r="AE5" s="1" t="b">
        <f>IF(I5="","",IF(I5&gt;H5,1,IF(I5&lt;H5,0)))</f>
        <v>0</v>
      </c>
      <c r="AF5" s="1" t="b">
        <f>IF(K5="","",IF(K5&gt;L5,1,IF(K5&lt;L5,0)))</f>
        <v>0</v>
      </c>
      <c r="AG5" s="1" t="b">
        <f>IF(L5="","",IF(L5&gt;K5,1,IF(L5&lt;K5,0)))</f>
        <v>0</v>
      </c>
    </row>
    <row r="6" spans="1:33" s="1" customFormat="1" ht="34.5" customHeight="1">
      <c r="A6" s="73">
        <v>4</v>
      </c>
      <c r="B6" s="279"/>
      <c r="C6" s="44" t="str">
        <f>'Deelnemers rood'!$B$2</f>
        <v>Jeff Van Tol</v>
      </c>
      <c r="D6" s="44" t="str">
        <f>'Deelnemers rood'!$B$6</f>
        <v>Errol Bouwens</v>
      </c>
      <c r="E6" s="19">
        <v>0</v>
      </c>
      <c r="F6" s="19">
        <v>0</v>
      </c>
      <c r="G6" s="14"/>
      <c r="H6" s="19">
        <v>0</v>
      </c>
      <c r="I6" s="19">
        <v>0</v>
      </c>
      <c r="J6" s="14"/>
      <c r="K6" s="19">
        <v>0</v>
      </c>
      <c r="L6" s="19">
        <v>0</v>
      </c>
      <c r="M6" s="14"/>
      <c r="N6" s="45">
        <f t="shared" si="0"/>
        <v>0</v>
      </c>
      <c r="O6" s="45">
        <f t="shared" si="1"/>
        <v>0</v>
      </c>
      <c r="P6" s="31"/>
      <c r="R6" s="16"/>
      <c r="S6" s="5"/>
      <c r="T6" s="16"/>
      <c r="U6" s="16"/>
      <c r="V6" s="5"/>
      <c r="W6" s="16"/>
      <c r="X6" s="16"/>
      <c r="Y6" s="5"/>
      <c r="Z6" s="16"/>
      <c r="AA6" s="16"/>
      <c r="AB6" s="1" t="b">
        <f aca="true" t="shared" si="2" ref="AB6:AB16">IF(E6="","",IF(E6&gt;F6,1,IF(E6&lt;F6,0)))</f>
        <v>0</v>
      </c>
      <c r="AC6" s="1" t="b">
        <f aca="true" t="shared" si="3" ref="AC6:AC16">IF(F6="","",IF(F6&gt;E6,1,IF(F6&lt;E6,0)))</f>
        <v>0</v>
      </c>
      <c r="AD6" s="1" t="b">
        <f aca="true" t="shared" si="4" ref="AD6:AD16">IF(H6="","",IF(H6&gt;I6,1,IF(H6&lt;I6,0)))</f>
        <v>0</v>
      </c>
      <c r="AE6" s="1" t="b">
        <f aca="true" t="shared" si="5" ref="AE6:AE16">IF(I6="","",IF(I6&gt;H6,1,IF(I6&lt;H6,0)))</f>
        <v>0</v>
      </c>
      <c r="AF6" s="1" t="b">
        <f aca="true" t="shared" si="6" ref="AF6:AF16">IF(K6="","",IF(K6&gt;L6,1,IF(K6&lt;L6,0)))</f>
        <v>0</v>
      </c>
      <c r="AG6" s="1" t="b">
        <f aca="true" t="shared" si="7" ref="AG6:AG16">IF(L6="","",IF(L6&gt;K6,1,IF(L6&lt;K6,0)))</f>
        <v>0</v>
      </c>
    </row>
    <row r="7" spans="1:33" s="1" customFormat="1" ht="34.5" customHeight="1">
      <c r="A7" s="73">
        <v>5</v>
      </c>
      <c r="B7" s="279"/>
      <c r="C7" s="44" t="str">
        <f>'Deelnemers rood'!$B$2</f>
        <v>Jeff Van Tol</v>
      </c>
      <c r="D7" s="44" t="str">
        <f>'Deelnemers rood'!$B$7</f>
        <v>Mark Geboers</v>
      </c>
      <c r="E7" s="19">
        <v>0</v>
      </c>
      <c r="F7" s="19">
        <v>0</v>
      </c>
      <c r="G7" s="14"/>
      <c r="H7" s="19">
        <v>0</v>
      </c>
      <c r="I7" s="19">
        <v>0</v>
      </c>
      <c r="J7" s="14"/>
      <c r="K7" s="19">
        <v>0</v>
      </c>
      <c r="L7" s="19">
        <v>0</v>
      </c>
      <c r="M7" s="14"/>
      <c r="N7" s="45">
        <f t="shared" si="0"/>
        <v>0</v>
      </c>
      <c r="O7" s="45">
        <f t="shared" si="1"/>
        <v>0</v>
      </c>
      <c r="P7" s="31"/>
      <c r="R7" s="16"/>
      <c r="S7" s="5"/>
      <c r="T7" s="16"/>
      <c r="U7" s="16"/>
      <c r="V7" s="5"/>
      <c r="W7" s="16"/>
      <c r="X7" s="16"/>
      <c r="Y7" s="5"/>
      <c r="Z7" s="16"/>
      <c r="AA7" s="16"/>
      <c r="AB7" s="1" t="b">
        <f t="shared" si="2"/>
        <v>0</v>
      </c>
      <c r="AC7" s="1" t="b">
        <f t="shared" si="3"/>
        <v>0</v>
      </c>
      <c r="AD7" s="1" t="b">
        <f t="shared" si="4"/>
        <v>0</v>
      </c>
      <c r="AE7" s="1" t="b">
        <f t="shared" si="5"/>
        <v>0</v>
      </c>
      <c r="AF7" s="1" t="b">
        <f t="shared" si="6"/>
        <v>0</v>
      </c>
      <c r="AG7" s="1" t="b">
        <f t="shared" si="7"/>
        <v>0</v>
      </c>
    </row>
    <row r="8" spans="1:33" s="1" customFormat="1" ht="34.5" customHeight="1">
      <c r="A8" s="73">
        <v>6</v>
      </c>
      <c r="B8" s="279"/>
      <c r="C8" s="44" t="str">
        <f>'Deelnemers rood'!$B$2</f>
        <v>Jeff Van Tol</v>
      </c>
      <c r="D8" s="44" t="str">
        <f>'Deelnemers rood'!$B$8</f>
        <v>Thijs Manders</v>
      </c>
      <c r="E8" s="19">
        <v>0</v>
      </c>
      <c r="F8" s="19">
        <v>0</v>
      </c>
      <c r="G8" s="14"/>
      <c r="H8" s="19">
        <v>0</v>
      </c>
      <c r="I8" s="19">
        <v>0</v>
      </c>
      <c r="J8" s="14"/>
      <c r="K8" s="19">
        <v>0</v>
      </c>
      <c r="L8" s="19">
        <v>0</v>
      </c>
      <c r="M8" s="14"/>
      <c r="N8" s="45">
        <f t="shared" si="0"/>
        <v>0</v>
      </c>
      <c r="O8" s="45">
        <f t="shared" si="1"/>
        <v>0</v>
      </c>
      <c r="P8" s="31"/>
      <c r="R8" s="16"/>
      <c r="S8" s="5"/>
      <c r="T8" s="16"/>
      <c r="U8" s="16"/>
      <c r="V8" s="5"/>
      <c r="W8" s="16"/>
      <c r="X8" s="16"/>
      <c r="Y8" s="5"/>
      <c r="Z8" s="16"/>
      <c r="AA8" s="16"/>
      <c r="AB8" s="1" t="b">
        <f t="shared" si="2"/>
        <v>0</v>
      </c>
      <c r="AC8" s="1" t="b">
        <f t="shared" si="3"/>
        <v>0</v>
      </c>
      <c r="AD8" s="1" t="b">
        <f t="shared" si="4"/>
        <v>0</v>
      </c>
      <c r="AE8" s="1" t="b">
        <f t="shared" si="5"/>
        <v>0</v>
      </c>
      <c r="AF8" s="1" t="b">
        <f t="shared" si="6"/>
        <v>0</v>
      </c>
      <c r="AG8" s="1" t="b">
        <f t="shared" si="7"/>
        <v>0</v>
      </c>
    </row>
    <row r="9" spans="1:33" s="1" customFormat="1" ht="34.5" customHeight="1">
      <c r="A9" s="73">
        <v>7</v>
      </c>
      <c r="B9" s="279"/>
      <c r="C9" s="44" t="str">
        <f>'Deelnemers rood'!$B$2</f>
        <v>Jeff Van Tol</v>
      </c>
      <c r="D9" s="44" t="str">
        <f>'Deelnemers rood'!$B$9</f>
        <v>Steven Koole</v>
      </c>
      <c r="E9" s="19">
        <v>0</v>
      </c>
      <c r="F9" s="19">
        <v>0</v>
      </c>
      <c r="G9" s="14"/>
      <c r="H9" s="19">
        <v>0</v>
      </c>
      <c r="I9" s="19">
        <v>0</v>
      </c>
      <c r="J9" s="14"/>
      <c r="K9" s="19">
        <v>0</v>
      </c>
      <c r="L9" s="19">
        <v>0</v>
      </c>
      <c r="M9" s="14"/>
      <c r="N9" s="45">
        <f t="shared" si="0"/>
        <v>0</v>
      </c>
      <c r="O9" s="45">
        <f t="shared" si="1"/>
        <v>0</v>
      </c>
      <c r="P9" s="31"/>
      <c r="R9" s="16"/>
      <c r="S9" s="5"/>
      <c r="T9" s="16"/>
      <c r="U9" s="16"/>
      <c r="V9" s="5"/>
      <c r="W9" s="16"/>
      <c r="X9" s="16"/>
      <c r="Y9" s="5"/>
      <c r="Z9" s="16"/>
      <c r="AA9" s="16"/>
      <c r="AB9" s="1" t="b">
        <f t="shared" si="2"/>
        <v>0</v>
      </c>
      <c r="AC9" s="1" t="b">
        <f t="shared" si="3"/>
        <v>0</v>
      </c>
      <c r="AD9" s="1" t="b">
        <f t="shared" si="4"/>
        <v>0</v>
      </c>
      <c r="AE9" s="1" t="b">
        <f t="shared" si="5"/>
        <v>0</v>
      </c>
      <c r="AF9" s="1" t="b">
        <f t="shared" si="6"/>
        <v>0</v>
      </c>
      <c r="AG9" s="1" t="b">
        <f t="shared" si="7"/>
        <v>0</v>
      </c>
    </row>
    <row r="10" spans="1:33" s="1" customFormat="1" ht="34.5" customHeight="1">
      <c r="A10" s="73">
        <v>8</v>
      </c>
      <c r="B10" s="279"/>
      <c r="C10" s="44" t="str">
        <f>'Deelnemers rood'!$B$3</f>
        <v>Marco Terpstra</v>
      </c>
      <c r="D10" s="44" t="str">
        <f>'Deelnemers rood'!$B$4</f>
        <v>Mike Beker</v>
      </c>
      <c r="E10" s="19">
        <v>0</v>
      </c>
      <c r="F10" s="19">
        <v>0</v>
      </c>
      <c r="G10" s="14"/>
      <c r="H10" s="19">
        <v>0</v>
      </c>
      <c r="I10" s="19">
        <v>0</v>
      </c>
      <c r="J10" s="14"/>
      <c r="K10" s="19">
        <v>0</v>
      </c>
      <c r="L10" s="19">
        <v>0</v>
      </c>
      <c r="M10" s="14"/>
      <c r="N10" s="45">
        <f t="shared" si="0"/>
        <v>0</v>
      </c>
      <c r="O10" s="45">
        <f t="shared" si="1"/>
        <v>0</v>
      </c>
      <c r="P10" s="31"/>
      <c r="Q10" s="16"/>
      <c r="R10" s="16"/>
      <c r="S10" s="5"/>
      <c r="T10" s="16"/>
      <c r="U10" s="16"/>
      <c r="V10" s="5"/>
      <c r="W10" s="16"/>
      <c r="X10" s="16"/>
      <c r="Y10" s="5"/>
      <c r="Z10" s="16"/>
      <c r="AA10" s="16"/>
      <c r="AB10" s="1" t="b">
        <f t="shared" si="2"/>
        <v>0</v>
      </c>
      <c r="AC10" s="1" t="b">
        <f t="shared" si="3"/>
        <v>0</v>
      </c>
      <c r="AD10" s="1" t="b">
        <f t="shared" si="4"/>
        <v>0</v>
      </c>
      <c r="AE10" s="1" t="b">
        <f t="shared" si="5"/>
        <v>0</v>
      </c>
      <c r="AF10" s="1" t="b">
        <f t="shared" si="6"/>
        <v>0</v>
      </c>
      <c r="AG10" s="1" t="b">
        <f t="shared" si="7"/>
        <v>0</v>
      </c>
    </row>
    <row r="11" spans="1:33" s="1" customFormat="1" ht="34.5" customHeight="1">
      <c r="A11" s="73">
        <v>9</v>
      </c>
      <c r="B11" s="279"/>
      <c r="C11" s="44" t="str">
        <f>'Deelnemers rood'!$B$3</f>
        <v>Marco Terpstra</v>
      </c>
      <c r="D11" s="44" t="str">
        <f>'Deelnemers rood'!$B$5</f>
        <v>Bart Rutjes</v>
      </c>
      <c r="E11" s="19">
        <v>0</v>
      </c>
      <c r="F11" s="19">
        <v>0</v>
      </c>
      <c r="G11" s="14"/>
      <c r="H11" s="19">
        <v>0</v>
      </c>
      <c r="I11" s="19">
        <v>0</v>
      </c>
      <c r="J11" s="14"/>
      <c r="K11" s="19">
        <v>0</v>
      </c>
      <c r="L11" s="19">
        <v>0</v>
      </c>
      <c r="M11" s="14"/>
      <c r="N11" s="45">
        <f t="shared" si="0"/>
        <v>0</v>
      </c>
      <c r="O11" s="45">
        <f t="shared" si="1"/>
        <v>0</v>
      </c>
      <c r="P11" s="31"/>
      <c r="Q11" s="16"/>
      <c r="R11" s="16"/>
      <c r="S11" s="5"/>
      <c r="T11" s="16"/>
      <c r="U11" s="16"/>
      <c r="V11" s="5"/>
      <c r="W11" s="16"/>
      <c r="X11" s="16"/>
      <c r="Y11" s="5"/>
      <c r="Z11" s="16"/>
      <c r="AA11" s="16"/>
      <c r="AB11" s="1" t="b">
        <f t="shared" si="2"/>
        <v>0</v>
      </c>
      <c r="AC11" s="1" t="b">
        <f t="shared" si="3"/>
        <v>0</v>
      </c>
      <c r="AD11" s="1" t="b">
        <f t="shared" si="4"/>
        <v>0</v>
      </c>
      <c r="AE11" s="1" t="b">
        <f t="shared" si="5"/>
        <v>0</v>
      </c>
      <c r="AF11" s="1" t="b">
        <f t="shared" si="6"/>
        <v>0</v>
      </c>
      <c r="AG11" s="1" t="b">
        <f t="shared" si="7"/>
        <v>0</v>
      </c>
    </row>
    <row r="12" spans="1:33" s="1" customFormat="1" ht="34.5" customHeight="1">
      <c r="A12" s="73">
        <v>10</v>
      </c>
      <c r="B12" s="279"/>
      <c r="C12" s="44" t="str">
        <f>'Deelnemers rood'!$B$3</f>
        <v>Marco Terpstra</v>
      </c>
      <c r="D12" s="44" t="str">
        <f>'Deelnemers rood'!$B$6</f>
        <v>Errol Bouwens</v>
      </c>
      <c r="E12" s="19">
        <v>0</v>
      </c>
      <c r="F12" s="19">
        <v>0</v>
      </c>
      <c r="G12" s="14"/>
      <c r="H12" s="19">
        <v>0</v>
      </c>
      <c r="I12" s="19">
        <v>0</v>
      </c>
      <c r="J12" s="14"/>
      <c r="K12" s="19">
        <v>0</v>
      </c>
      <c r="L12" s="19">
        <v>0</v>
      </c>
      <c r="M12" s="14"/>
      <c r="N12" s="45">
        <f t="shared" si="0"/>
        <v>0</v>
      </c>
      <c r="O12" s="45">
        <f t="shared" si="1"/>
        <v>0</v>
      </c>
      <c r="P12" s="31"/>
      <c r="Q12" s="16"/>
      <c r="R12" s="16"/>
      <c r="S12" s="5"/>
      <c r="T12" s="16"/>
      <c r="U12" s="16"/>
      <c r="V12" s="5"/>
      <c r="W12" s="16"/>
      <c r="X12" s="16"/>
      <c r="Y12" s="5"/>
      <c r="Z12" s="16"/>
      <c r="AA12" s="16"/>
      <c r="AB12" s="1" t="b">
        <f t="shared" si="2"/>
        <v>0</v>
      </c>
      <c r="AC12" s="1" t="b">
        <f t="shared" si="3"/>
        <v>0</v>
      </c>
      <c r="AD12" s="1" t="b">
        <f t="shared" si="4"/>
        <v>0</v>
      </c>
      <c r="AE12" s="1" t="b">
        <f t="shared" si="5"/>
        <v>0</v>
      </c>
      <c r="AF12" s="1" t="b">
        <f t="shared" si="6"/>
        <v>0</v>
      </c>
      <c r="AG12" s="1" t="b">
        <f t="shared" si="7"/>
        <v>0</v>
      </c>
    </row>
    <row r="13" spans="1:33" s="1" customFormat="1" ht="34.5" customHeight="1">
      <c r="A13" s="73">
        <v>11</v>
      </c>
      <c r="B13" s="279"/>
      <c r="C13" s="44" t="str">
        <f>'Deelnemers rood'!$B$3</f>
        <v>Marco Terpstra</v>
      </c>
      <c r="D13" s="44" t="str">
        <f>'Deelnemers rood'!$B$7</f>
        <v>Mark Geboers</v>
      </c>
      <c r="E13" s="19">
        <v>0</v>
      </c>
      <c r="F13" s="19">
        <v>0</v>
      </c>
      <c r="G13" s="14"/>
      <c r="H13" s="19">
        <v>0</v>
      </c>
      <c r="I13" s="19">
        <v>0</v>
      </c>
      <c r="J13" s="14"/>
      <c r="K13" s="19">
        <v>0</v>
      </c>
      <c r="L13" s="19">
        <v>0</v>
      </c>
      <c r="M13" s="14"/>
      <c r="N13" s="45">
        <f t="shared" si="0"/>
        <v>0</v>
      </c>
      <c r="O13" s="45">
        <f t="shared" si="1"/>
        <v>0</v>
      </c>
      <c r="P13" s="31"/>
      <c r="Q13" s="16"/>
      <c r="R13" s="16"/>
      <c r="S13" s="5"/>
      <c r="T13" s="16"/>
      <c r="U13" s="16"/>
      <c r="V13" s="5"/>
      <c r="W13" s="16"/>
      <c r="X13" s="16"/>
      <c r="Y13" s="5"/>
      <c r="Z13" s="16"/>
      <c r="AA13" s="16"/>
      <c r="AB13" s="1" t="b">
        <f t="shared" si="2"/>
        <v>0</v>
      </c>
      <c r="AC13" s="1" t="b">
        <f t="shared" si="3"/>
        <v>0</v>
      </c>
      <c r="AD13" s="1" t="b">
        <f t="shared" si="4"/>
        <v>0</v>
      </c>
      <c r="AE13" s="1" t="b">
        <f t="shared" si="5"/>
        <v>0</v>
      </c>
      <c r="AF13" s="1" t="b">
        <f t="shared" si="6"/>
        <v>0</v>
      </c>
      <c r="AG13" s="1" t="b">
        <f t="shared" si="7"/>
        <v>0</v>
      </c>
    </row>
    <row r="14" spans="1:33" s="1" customFormat="1" ht="34.5" customHeight="1">
      <c r="A14" s="356">
        <v>12</v>
      </c>
      <c r="B14" s="284"/>
      <c r="C14" s="44" t="str">
        <f>'Deelnemers rood'!$B$3</f>
        <v>Marco Terpstra</v>
      </c>
      <c r="D14" s="44" t="str">
        <f>'Deelnemers rood'!$B$8</f>
        <v>Thijs Manders</v>
      </c>
      <c r="E14" s="357">
        <v>0</v>
      </c>
      <c r="F14" s="357">
        <v>0</v>
      </c>
      <c r="G14" s="358"/>
      <c r="H14" s="357">
        <v>0</v>
      </c>
      <c r="I14" s="357">
        <v>0</v>
      </c>
      <c r="J14" s="358"/>
      <c r="K14" s="357">
        <v>0</v>
      </c>
      <c r="L14" s="357">
        <v>0</v>
      </c>
      <c r="M14" s="358"/>
      <c r="N14" s="359">
        <f aca="true" t="shared" si="8" ref="N14:O17">AB14+AD14+AF14</f>
        <v>0</v>
      </c>
      <c r="O14" s="359">
        <f t="shared" si="8"/>
        <v>0</v>
      </c>
      <c r="P14" s="31"/>
      <c r="Q14" s="16"/>
      <c r="R14" s="16"/>
      <c r="S14" s="5"/>
      <c r="T14" s="16"/>
      <c r="U14" s="16"/>
      <c r="V14" s="5"/>
      <c r="W14" s="16"/>
      <c r="X14" s="16"/>
      <c r="Y14" s="5"/>
      <c r="Z14" s="16"/>
      <c r="AA14" s="16"/>
      <c r="AB14" s="1" t="b">
        <f t="shared" si="2"/>
        <v>0</v>
      </c>
      <c r="AC14" s="1" t="b">
        <f t="shared" si="3"/>
        <v>0</v>
      </c>
      <c r="AD14" s="1" t="b">
        <f t="shared" si="4"/>
        <v>0</v>
      </c>
      <c r="AE14" s="1" t="b">
        <f t="shared" si="5"/>
        <v>0</v>
      </c>
      <c r="AF14" s="1" t="b">
        <f t="shared" si="6"/>
        <v>0</v>
      </c>
      <c r="AG14" s="1" t="b">
        <f t="shared" si="7"/>
        <v>0</v>
      </c>
    </row>
    <row r="15" spans="1:33" s="1" customFormat="1" ht="34.5" customHeight="1">
      <c r="A15" s="73"/>
      <c r="B15" s="279"/>
      <c r="C15" s="44" t="str">
        <f>'Deelnemers rood'!$B$3</f>
        <v>Marco Terpstra</v>
      </c>
      <c r="D15" s="44" t="str">
        <f>'Deelnemers rood'!$B$9</f>
        <v>Steven Koole</v>
      </c>
      <c r="E15" s="19">
        <v>0</v>
      </c>
      <c r="F15" s="19">
        <v>0</v>
      </c>
      <c r="G15" s="14"/>
      <c r="H15" s="19">
        <v>0</v>
      </c>
      <c r="I15" s="19">
        <v>0</v>
      </c>
      <c r="J15" s="14"/>
      <c r="K15" s="19">
        <v>0</v>
      </c>
      <c r="L15" s="19">
        <v>0</v>
      </c>
      <c r="M15" s="14"/>
      <c r="N15" s="359">
        <f t="shared" si="8"/>
        <v>0</v>
      </c>
      <c r="O15" s="359">
        <f t="shared" si="8"/>
        <v>0</v>
      </c>
      <c r="P15" s="36"/>
      <c r="Q15" s="36"/>
      <c r="AB15" s="1" t="b">
        <f t="shared" si="2"/>
        <v>0</v>
      </c>
      <c r="AC15" s="1" t="b">
        <f t="shared" si="3"/>
        <v>0</v>
      </c>
      <c r="AD15" s="1" t="b">
        <f t="shared" si="4"/>
        <v>0</v>
      </c>
      <c r="AE15" s="1" t="b">
        <f t="shared" si="5"/>
        <v>0</v>
      </c>
      <c r="AF15" s="1" t="b">
        <f t="shared" si="6"/>
        <v>0</v>
      </c>
      <c r="AG15" s="1" t="b">
        <f t="shared" si="7"/>
        <v>0</v>
      </c>
    </row>
    <row r="16" spans="1:33" s="1" customFormat="1" ht="34.5" customHeight="1">
      <c r="A16" s="73"/>
      <c r="B16" s="279"/>
      <c r="C16" s="44" t="str">
        <f>'Deelnemers rood'!$B$4</f>
        <v>Mike Beker</v>
      </c>
      <c r="D16" s="44" t="str">
        <f>'Deelnemers rood'!$B$5</f>
        <v>Bart Rutjes</v>
      </c>
      <c r="E16" s="19">
        <v>0</v>
      </c>
      <c r="F16" s="19">
        <v>0</v>
      </c>
      <c r="G16" s="14"/>
      <c r="H16" s="19">
        <v>0</v>
      </c>
      <c r="I16" s="19">
        <v>0</v>
      </c>
      <c r="J16" s="14"/>
      <c r="K16" s="19">
        <v>0</v>
      </c>
      <c r="L16" s="19">
        <v>0</v>
      </c>
      <c r="M16" s="14"/>
      <c r="N16" s="359">
        <f t="shared" si="8"/>
        <v>0</v>
      </c>
      <c r="O16" s="359">
        <f t="shared" si="8"/>
        <v>0</v>
      </c>
      <c r="P16" s="36"/>
      <c r="Q16" s="36"/>
      <c r="AB16" s="1" t="b">
        <f t="shared" si="2"/>
        <v>0</v>
      </c>
      <c r="AC16" s="1" t="b">
        <f t="shared" si="3"/>
        <v>0</v>
      </c>
      <c r="AD16" s="1" t="b">
        <f t="shared" si="4"/>
        <v>0</v>
      </c>
      <c r="AE16" s="1" t="b">
        <f t="shared" si="5"/>
        <v>0</v>
      </c>
      <c r="AF16" s="1" t="b">
        <f t="shared" si="6"/>
        <v>0</v>
      </c>
      <c r="AG16" s="1" t="b">
        <f t="shared" si="7"/>
        <v>0</v>
      </c>
    </row>
    <row r="17" spans="1:33" s="1" customFormat="1" ht="34.5" customHeight="1">
      <c r="A17" s="19"/>
      <c r="B17" s="19"/>
      <c r="C17" s="44" t="str">
        <f>'Deelnemers rood'!$B$4</f>
        <v>Mike Beker</v>
      </c>
      <c r="D17" s="44" t="str">
        <f>'Deelnemers rood'!$B$6</f>
        <v>Errol Bouwens</v>
      </c>
      <c r="E17" s="19">
        <v>0</v>
      </c>
      <c r="F17" s="19">
        <v>0</v>
      </c>
      <c r="G17" s="14"/>
      <c r="H17" s="19">
        <v>0</v>
      </c>
      <c r="I17" s="19">
        <v>0</v>
      </c>
      <c r="J17" s="14"/>
      <c r="K17" s="19">
        <v>0</v>
      </c>
      <c r="L17" s="19">
        <v>0</v>
      </c>
      <c r="M17" s="14"/>
      <c r="N17" s="45">
        <f t="shared" si="8"/>
        <v>0</v>
      </c>
      <c r="O17" s="45">
        <f t="shared" si="8"/>
        <v>0</v>
      </c>
      <c r="P17" s="36"/>
      <c r="Q17" s="36"/>
      <c r="AB17" s="1" t="b">
        <f aca="true" t="shared" si="9" ref="AB17:AB47">IF(E17="","",IF(E17&gt;F17,1,IF(E17&lt;F17,0)))</f>
        <v>0</v>
      </c>
      <c r="AC17" s="1" t="b">
        <f aca="true" t="shared" si="10" ref="AC17:AC47">IF(F17="","",IF(F17&gt;E17,1,IF(F17&lt;E17,0)))</f>
        <v>0</v>
      </c>
      <c r="AD17" s="1" t="b">
        <f aca="true" t="shared" si="11" ref="AD17:AD47">IF(H17="","",IF(H17&gt;I17,1,IF(H17&lt;I17,0)))</f>
        <v>0</v>
      </c>
      <c r="AE17" s="1" t="b">
        <f aca="true" t="shared" si="12" ref="AE17:AE47">IF(I17="","",IF(I17&gt;H17,1,IF(I17&lt;H17,0)))</f>
        <v>0</v>
      </c>
      <c r="AF17" s="1" t="b">
        <f aca="true" t="shared" si="13" ref="AF17:AF47">IF(K17="","",IF(K17&gt;L17,1,IF(K17&lt;L17,0)))</f>
        <v>0</v>
      </c>
      <c r="AG17" s="1" t="b">
        <f aca="true" t="shared" si="14" ref="AG17:AG47">IF(L17="","",IF(L17&gt;K17,1,IF(L17&lt;K17,0)))</f>
        <v>0</v>
      </c>
    </row>
    <row r="18" spans="1:33" s="1" customFormat="1" ht="34.5" customHeight="1">
      <c r="A18" s="16"/>
      <c r="B18" s="16"/>
      <c r="C18" s="44" t="str">
        <f>'Deelnemers rood'!$B$4</f>
        <v>Mike Beker</v>
      </c>
      <c r="D18" s="44" t="str">
        <f>'Deelnemers rood'!$B$7</f>
        <v>Mark Geboers</v>
      </c>
      <c r="E18" s="19">
        <v>0</v>
      </c>
      <c r="F18" s="19">
        <v>0</v>
      </c>
      <c r="G18" s="14"/>
      <c r="H18" s="19">
        <v>0</v>
      </c>
      <c r="I18" s="19">
        <v>0</v>
      </c>
      <c r="J18" s="14"/>
      <c r="K18" s="19">
        <v>0</v>
      </c>
      <c r="L18" s="19">
        <v>0</v>
      </c>
      <c r="M18" s="14"/>
      <c r="N18" s="45">
        <f aca="true" t="shared" si="15" ref="N18:N29">AB18+AD18+AF18</f>
        <v>0</v>
      </c>
      <c r="O18" s="45">
        <f aca="true" t="shared" si="16" ref="O18:O29">AC18+AE18+AG18</f>
        <v>0</v>
      </c>
      <c r="P18" s="36"/>
      <c r="Q18" s="36"/>
      <c r="AB18" s="1" t="b">
        <f t="shared" si="9"/>
        <v>0</v>
      </c>
      <c r="AC18" s="1" t="b">
        <f t="shared" si="10"/>
        <v>0</v>
      </c>
      <c r="AD18" s="1" t="b">
        <f t="shared" si="11"/>
        <v>0</v>
      </c>
      <c r="AE18" s="1" t="b">
        <f t="shared" si="12"/>
        <v>0</v>
      </c>
      <c r="AF18" s="1" t="b">
        <f t="shared" si="13"/>
        <v>0</v>
      </c>
      <c r="AG18" s="1" t="b">
        <f t="shared" si="14"/>
        <v>0</v>
      </c>
    </row>
    <row r="19" spans="1:33" s="1" customFormat="1" ht="34.5" customHeight="1">
      <c r="A19" s="16"/>
      <c r="B19" s="16"/>
      <c r="C19" s="44" t="str">
        <f>'Deelnemers rood'!$B$4</f>
        <v>Mike Beker</v>
      </c>
      <c r="D19" s="44" t="str">
        <f>'Deelnemers rood'!$B$8</f>
        <v>Thijs Manders</v>
      </c>
      <c r="E19" s="19">
        <v>0</v>
      </c>
      <c r="F19" s="19">
        <v>0</v>
      </c>
      <c r="G19" s="14"/>
      <c r="H19" s="19">
        <v>0</v>
      </c>
      <c r="I19" s="19">
        <v>0</v>
      </c>
      <c r="J19" s="14"/>
      <c r="K19" s="19">
        <v>0</v>
      </c>
      <c r="L19" s="19">
        <v>0</v>
      </c>
      <c r="M19" s="14"/>
      <c r="N19" s="45">
        <f t="shared" si="15"/>
        <v>0</v>
      </c>
      <c r="O19" s="45">
        <f t="shared" si="16"/>
        <v>0</v>
      </c>
      <c r="P19" s="36"/>
      <c r="Q19" s="36"/>
      <c r="AB19" s="1" t="b">
        <f t="shared" si="9"/>
        <v>0</v>
      </c>
      <c r="AC19" s="1" t="b">
        <f t="shared" si="10"/>
        <v>0</v>
      </c>
      <c r="AD19" s="1" t="b">
        <f t="shared" si="11"/>
        <v>0</v>
      </c>
      <c r="AE19" s="1" t="b">
        <f t="shared" si="12"/>
        <v>0</v>
      </c>
      <c r="AF19" s="1" t="b">
        <f t="shared" si="13"/>
        <v>0</v>
      </c>
      <c r="AG19" s="1" t="b">
        <f t="shared" si="14"/>
        <v>0</v>
      </c>
    </row>
    <row r="20" spans="1:33" s="1" customFormat="1" ht="34.5" customHeight="1">
      <c r="A20" s="16"/>
      <c r="B20" s="16"/>
      <c r="C20" s="44" t="str">
        <f>'Deelnemers rood'!$B$4</f>
        <v>Mike Beker</v>
      </c>
      <c r="D20" s="44" t="str">
        <f>'Deelnemers rood'!$B$9</f>
        <v>Steven Koole</v>
      </c>
      <c r="E20" s="19">
        <v>0</v>
      </c>
      <c r="F20" s="19">
        <v>0</v>
      </c>
      <c r="G20" s="14"/>
      <c r="H20" s="19">
        <v>0</v>
      </c>
      <c r="I20" s="19">
        <v>0</v>
      </c>
      <c r="J20" s="14"/>
      <c r="K20" s="19">
        <v>0</v>
      </c>
      <c r="L20" s="19">
        <v>0</v>
      </c>
      <c r="M20" s="14"/>
      <c r="N20" s="45">
        <f t="shared" si="15"/>
        <v>0</v>
      </c>
      <c r="O20" s="45">
        <f t="shared" si="16"/>
        <v>0</v>
      </c>
      <c r="P20" s="36"/>
      <c r="Q20" s="36"/>
      <c r="AB20" s="1" t="b">
        <f t="shared" si="9"/>
        <v>0</v>
      </c>
      <c r="AC20" s="1" t="b">
        <f t="shared" si="10"/>
        <v>0</v>
      </c>
      <c r="AD20" s="1" t="b">
        <f t="shared" si="11"/>
        <v>0</v>
      </c>
      <c r="AE20" s="1" t="b">
        <f t="shared" si="12"/>
        <v>0</v>
      </c>
      <c r="AF20" s="1" t="b">
        <f t="shared" si="13"/>
        <v>0</v>
      </c>
      <c r="AG20" s="1" t="b">
        <f t="shared" si="14"/>
        <v>0</v>
      </c>
    </row>
    <row r="21" spans="1:33" s="1" customFormat="1" ht="34.5" customHeight="1">
      <c r="A21" s="16"/>
      <c r="B21" s="16"/>
      <c r="C21" s="44" t="str">
        <f>'Deelnemers rood'!$B$5</f>
        <v>Bart Rutjes</v>
      </c>
      <c r="D21" s="44" t="str">
        <f>'Deelnemers rood'!$B$6</f>
        <v>Errol Bouwens</v>
      </c>
      <c r="E21" s="19">
        <v>0</v>
      </c>
      <c r="F21" s="19">
        <v>0</v>
      </c>
      <c r="G21" s="14"/>
      <c r="H21" s="19">
        <v>0</v>
      </c>
      <c r="I21" s="19">
        <v>0</v>
      </c>
      <c r="J21" s="14"/>
      <c r="K21" s="19">
        <v>0</v>
      </c>
      <c r="L21" s="19">
        <v>0</v>
      </c>
      <c r="M21" s="14"/>
      <c r="N21" s="45">
        <f t="shared" si="15"/>
        <v>0</v>
      </c>
      <c r="O21" s="45">
        <f t="shared" si="16"/>
        <v>0</v>
      </c>
      <c r="P21" s="36"/>
      <c r="Q21" s="36"/>
      <c r="AB21" s="1" t="b">
        <f t="shared" si="9"/>
        <v>0</v>
      </c>
      <c r="AC21" s="1" t="b">
        <f t="shared" si="10"/>
        <v>0</v>
      </c>
      <c r="AD21" s="1" t="b">
        <f t="shared" si="11"/>
        <v>0</v>
      </c>
      <c r="AE21" s="1" t="b">
        <f t="shared" si="12"/>
        <v>0</v>
      </c>
      <c r="AF21" s="1" t="b">
        <f t="shared" si="13"/>
        <v>0</v>
      </c>
      <c r="AG21" s="1" t="b">
        <f t="shared" si="14"/>
        <v>0</v>
      </c>
    </row>
    <row r="22" spans="1:33" s="1" customFormat="1" ht="34.5" customHeight="1">
      <c r="A22" s="16"/>
      <c r="B22" s="16"/>
      <c r="C22" s="44" t="str">
        <f>'Deelnemers rood'!$B$5</f>
        <v>Bart Rutjes</v>
      </c>
      <c r="D22" s="44" t="str">
        <f>'Deelnemers rood'!$B$7</f>
        <v>Mark Geboers</v>
      </c>
      <c r="E22" s="19">
        <v>0</v>
      </c>
      <c r="F22" s="19">
        <v>0</v>
      </c>
      <c r="G22" s="14"/>
      <c r="H22" s="19">
        <v>0</v>
      </c>
      <c r="I22" s="19">
        <v>0</v>
      </c>
      <c r="J22" s="14"/>
      <c r="K22" s="19">
        <v>0</v>
      </c>
      <c r="L22" s="19">
        <v>0</v>
      </c>
      <c r="M22" s="14"/>
      <c r="N22" s="45">
        <f t="shared" si="15"/>
        <v>0</v>
      </c>
      <c r="O22" s="45">
        <f t="shared" si="16"/>
        <v>0</v>
      </c>
      <c r="P22" s="36"/>
      <c r="Q22" s="36"/>
      <c r="AB22" s="1" t="b">
        <f t="shared" si="9"/>
        <v>0</v>
      </c>
      <c r="AC22" s="1" t="b">
        <f t="shared" si="10"/>
        <v>0</v>
      </c>
      <c r="AD22" s="1" t="b">
        <f t="shared" si="11"/>
        <v>0</v>
      </c>
      <c r="AE22" s="1" t="b">
        <f t="shared" si="12"/>
        <v>0</v>
      </c>
      <c r="AF22" s="1" t="b">
        <f t="shared" si="13"/>
        <v>0</v>
      </c>
      <c r="AG22" s="1" t="b">
        <f t="shared" si="14"/>
        <v>0</v>
      </c>
    </row>
    <row r="23" spans="1:33" s="1" customFormat="1" ht="34.5" customHeight="1">
      <c r="A23" s="16"/>
      <c r="B23" s="16"/>
      <c r="C23" s="44" t="str">
        <f>'Deelnemers rood'!$B$5</f>
        <v>Bart Rutjes</v>
      </c>
      <c r="D23" s="44" t="str">
        <f>'Deelnemers rood'!$B$8</f>
        <v>Thijs Manders</v>
      </c>
      <c r="E23" s="19">
        <v>0</v>
      </c>
      <c r="F23" s="19">
        <v>0</v>
      </c>
      <c r="G23" s="14"/>
      <c r="H23" s="19">
        <v>0</v>
      </c>
      <c r="I23" s="19">
        <v>0</v>
      </c>
      <c r="J23" s="14"/>
      <c r="K23" s="19">
        <v>0</v>
      </c>
      <c r="L23" s="19">
        <v>0</v>
      </c>
      <c r="M23" s="14"/>
      <c r="N23" s="45">
        <f t="shared" si="15"/>
        <v>0</v>
      </c>
      <c r="O23" s="45">
        <f t="shared" si="16"/>
        <v>0</v>
      </c>
      <c r="P23" s="36"/>
      <c r="Q23" s="36"/>
      <c r="AB23" s="1" t="b">
        <f t="shared" si="9"/>
        <v>0</v>
      </c>
      <c r="AC23" s="1" t="b">
        <f t="shared" si="10"/>
        <v>0</v>
      </c>
      <c r="AD23" s="1" t="b">
        <f t="shared" si="11"/>
        <v>0</v>
      </c>
      <c r="AE23" s="1" t="b">
        <f t="shared" si="12"/>
        <v>0</v>
      </c>
      <c r="AF23" s="1" t="b">
        <f t="shared" si="13"/>
        <v>0</v>
      </c>
      <c r="AG23" s="1" t="b">
        <f t="shared" si="14"/>
        <v>0</v>
      </c>
    </row>
    <row r="24" spans="1:33" s="1" customFormat="1" ht="34.5" customHeight="1">
      <c r="A24" s="16"/>
      <c r="B24" s="16"/>
      <c r="C24" s="44" t="str">
        <f>'Deelnemers rood'!$B$5</f>
        <v>Bart Rutjes</v>
      </c>
      <c r="D24" s="44" t="str">
        <f>'Deelnemers rood'!$B$9</f>
        <v>Steven Koole</v>
      </c>
      <c r="E24" s="19">
        <v>0</v>
      </c>
      <c r="F24" s="19">
        <v>0</v>
      </c>
      <c r="G24" s="14"/>
      <c r="H24" s="19">
        <v>0</v>
      </c>
      <c r="I24" s="19">
        <v>0</v>
      </c>
      <c r="J24" s="14"/>
      <c r="K24" s="19">
        <v>0</v>
      </c>
      <c r="L24" s="19">
        <v>0</v>
      </c>
      <c r="M24" s="14"/>
      <c r="N24" s="45">
        <f t="shared" si="15"/>
        <v>0</v>
      </c>
      <c r="O24" s="45">
        <f t="shared" si="16"/>
        <v>0</v>
      </c>
      <c r="P24" s="36"/>
      <c r="Q24" s="36"/>
      <c r="AB24" s="1" t="b">
        <f t="shared" si="9"/>
        <v>0</v>
      </c>
      <c r="AC24" s="1" t="b">
        <f t="shared" si="10"/>
        <v>0</v>
      </c>
      <c r="AD24" s="1" t="b">
        <f t="shared" si="11"/>
        <v>0</v>
      </c>
      <c r="AE24" s="1" t="b">
        <f t="shared" si="12"/>
        <v>0</v>
      </c>
      <c r="AF24" s="1" t="b">
        <f t="shared" si="13"/>
        <v>0</v>
      </c>
      <c r="AG24" s="1" t="b">
        <f t="shared" si="14"/>
        <v>0</v>
      </c>
    </row>
    <row r="25" spans="1:33" s="1" customFormat="1" ht="34.5" customHeight="1">
      <c r="A25" s="16"/>
      <c r="B25" s="16"/>
      <c r="C25" s="44" t="str">
        <f>'Deelnemers rood'!$B$6</f>
        <v>Errol Bouwens</v>
      </c>
      <c r="D25" s="44" t="str">
        <f>'Deelnemers rood'!$B$7</f>
        <v>Mark Geboers</v>
      </c>
      <c r="E25" s="19">
        <v>0</v>
      </c>
      <c r="F25" s="19">
        <v>0</v>
      </c>
      <c r="G25" s="14"/>
      <c r="H25" s="19">
        <v>0</v>
      </c>
      <c r="I25" s="19">
        <v>0</v>
      </c>
      <c r="J25" s="14"/>
      <c r="K25" s="19">
        <v>0</v>
      </c>
      <c r="L25" s="19">
        <v>0</v>
      </c>
      <c r="M25" s="14"/>
      <c r="N25" s="45">
        <f t="shared" si="15"/>
        <v>0</v>
      </c>
      <c r="O25" s="45">
        <f t="shared" si="16"/>
        <v>0</v>
      </c>
      <c r="P25" s="36"/>
      <c r="Q25" s="36"/>
      <c r="AB25" s="1" t="b">
        <f t="shared" si="9"/>
        <v>0</v>
      </c>
      <c r="AC25" s="1" t="b">
        <f t="shared" si="10"/>
        <v>0</v>
      </c>
      <c r="AD25" s="1" t="b">
        <f t="shared" si="11"/>
        <v>0</v>
      </c>
      <c r="AE25" s="1" t="b">
        <f t="shared" si="12"/>
        <v>0</v>
      </c>
      <c r="AF25" s="1" t="b">
        <f t="shared" si="13"/>
        <v>0</v>
      </c>
      <c r="AG25" s="1" t="b">
        <f t="shared" si="14"/>
        <v>0</v>
      </c>
    </row>
    <row r="26" spans="1:33" s="1" customFormat="1" ht="34.5" customHeight="1">
      <c r="A26" s="16"/>
      <c r="B26" s="16"/>
      <c r="C26" s="44" t="str">
        <f>'Deelnemers rood'!$B$6</f>
        <v>Errol Bouwens</v>
      </c>
      <c r="D26" s="44" t="str">
        <f>'Deelnemers rood'!$B$8</f>
        <v>Thijs Manders</v>
      </c>
      <c r="E26" s="19">
        <v>0</v>
      </c>
      <c r="F26" s="19">
        <v>0</v>
      </c>
      <c r="G26" s="14"/>
      <c r="H26" s="19">
        <v>0</v>
      </c>
      <c r="I26" s="19">
        <v>0</v>
      </c>
      <c r="J26" s="14"/>
      <c r="K26" s="19">
        <v>0</v>
      </c>
      <c r="L26" s="19">
        <v>0</v>
      </c>
      <c r="M26" s="14"/>
      <c r="N26" s="45">
        <f t="shared" si="15"/>
        <v>0</v>
      </c>
      <c r="O26" s="45">
        <f t="shared" si="16"/>
        <v>0</v>
      </c>
      <c r="P26" s="36"/>
      <c r="Q26" s="36"/>
      <c r="AB26" s="1" t="b">
        <f t="shared" si="9"/>
        <v>0</v>
      </c>
      <c r="AC26" s="1" t="b">
        <f t="shared" si="10"/>
        <v>0</v>
      </c>
      <c r="AD26" s="1" t="b">
        <f t="shared" si="11"/>
        <v>0</v>
      </c>
      <c r="AE26" s="1" t="b">
        <f t="shared" si="12"/>
        <v>0</v>
      </c>
      <c r="AF26" s="1" t="b">
        <f t="shared" si="13"/>
        <v>0</v>
      </c>
      <c r="AG26" s="1" t="b">
        <f t="shared" si="14"/>
        <v>0</v>
      </c>
    </row>
    <row r="27" spans="1:33" s="1" customFormat="1" ht="34.5" customHeight="1">
      <c r="A27" s="16"/>
      <c r="B27" s="16"/>
      <c r="C27" s="44" t="str">
        <f>'Deelnemers rood'!$B$6</f>
        <v>Errol Bouwens</v>
      </c>
      <c r="D27" s="44" t="str">
        <f>'Deelnemers rood'!$B$9</f>
        <v>Steven Koole</v>
      </c>
      <c r="E27" s="19">
        <v>0</v>
      </c>
      <c r="F27" s="19">
        <v>0</v>
      </c>
      <c r="G27" s="14"/>
      <c r="H27" s="19">
        <v>0</v>
      </c>
      <c r="I27" s="19">
        <v>0</v>
      </c>
      <c r="J27" s="14"/>
      <c r="K27" s="19">
        <v>0</v>
      </c>
      <c r="L27" s="19">
        <v>0</v>
      </c>
      <c r="M27" s="14"/>
      <c r="N27" s="45">
        <f t="shared" si="15"/>
        <v>0</v>
      </c>
      <c r="O27" s="45">
        <f t="shared" si="16"/>
        <v>0</v>
      </c>
      <c r="P27" s="36"/>
      <c r="Q27" s="36"/>
      <c r="AB27" s="1" t="b">
        <f t="shared" si="9"/>
        <v>0</v>
      </c>
      <c r="AC27" s="1" t="b">
        <f t="shared" si="10"/>
        <v>0</v>
      </c>
      <c r="AD27" s="1" t="b">
        <f t="shared" si="11"/>
        <v>0</v>
      </c>
      <c r="AE27" s="1" t="b">
        <f t="shared" si="12"/>
        <v>0</v>
      </c>
      <c r="AF27" s="1" t="b">
        <f t="shared" si="13"/>
        <v>0</v>
      </c>
      <c r="AG27" s="1" t="b">
        <f t="shared" si="14"/>
        <v>0</v>
      </c>
    </row>
    <row r="28" spans="1:33" s="1" customFormat="1" ht="34.5" customHeight="1">
      <c r="A28" s="16"/>
      <c r="B28" s="16"/>
      <c r="C28" s="44" t="str">
        <f>'Deelnemers rood'!$B$7</f>
        <v>Mark Geboers</v>
      </c>
      <c r="D28" s="44" t="str">
        <f>'Deelnemers rood'!$B$8</f>
        <v>Thijs Manders</v>
      </c>
      <c r="E28" s="19">
        <v>0</v>
      </c>
      <c r="F28" s="19">
        <v>0</v>
      </c>
      <c r="G28" s="14"/>
      <c r="H28" s="19">
        <v>0</v>
      </c>
      <c r="I28" s="19">
        <v>0</v>
      </c>
      <c r="J28" s="14"/>
      <c r="K28" s="19">
        <v>0</v>
      </c>
      <c r="L28" s="19">
        <v>0</v>
      </c>
      <c r="M28" s="14"/>
      <c r="N28" s="45">
        <f t="shared" si="15"/>
        <v>0</v>
      </c>
      <c r="O28" s="45">
        <f t="shared" si="16"/>
        <v>0</v>
      </c>
      <c r="P28" s="36"/>
      <c r="Q28" s="36"/>
      <c r="AB28" s="1" t="b">
        <f t="shared" si="9"/>
        <v>0</v>
      </c>
      <c r="AC28" s="1" t="b">
        <f t="shared" si="10"/>
        <v>0</v>
      </c>
      <c r="AD28" s="1" t="b">
        <f t="shared" si="11"/>
        <v>0</v>
      </c>
      <c r="AE28" s="1" t="b">
        <f t="shared" si="12"/>
        <v>0</v>
      </c>
      <c r="AF28" s="1" t="b">
        <f t="shared" si="13"/>
        <v>0</v>
      </c>
      <c r="AG28" s="1" t="b">
        <f t="shared" si="14"/>
        <v>0</v>
      </c>
    </row>
    <row r="29" spans="1:33" s="1" customFormat="1" ht="34.5" customHeight="1">
      <c r="A29" s="16"/>
      <c r="B29" s="16"/>
      <c r="C29" s="44" t="str">
        <f>'Deelnemers rood'!$B$7</f>
        <v>Mark Geboers</v>
      </c>
      <c r="D29" s="44" t="str">
        <f>'Deelnemers rood'!$B$9</f>
        <v>Steven Koole</v>
      </c>
      <c r="E29" s="19">
        <v>0</v>
      </c>
      <c r="F29" s="19">
        <v>0</v>
      </c>
      <c r="G29" s="14"/>
      <c r="H29" s="19">
        <v>0</v>
      </c>
      <c r="I29" s="19">
        <v>0</v>
      </c>
      <c r="J29" s="14"/>
      <c r="K29" s="19">
        <v>0</v>
      </c>
      <c r="L29" s="19">
        <v>0</v>
      </c>
      <c r="M29" s="14"/>
      <c r="N29" s="45">
        <f t="shared" si="15"/>
        <v>0</v>
      </c>
      <c r="O29" s="45">
        <f t="shared" si="16"/>
        <v>0</v>
      </c>
      <c r="P29" s="36"/>
      <c r="Q29" s="36"/>
      <c r="AB29" s="1" t="b">
        <f t="shared" si="9"/>
        <v>0</v>
      </c>
      <c r="AC29" s="1" t="b">
        <f t="shared" si="10"/>
        <v>0</v>
      </c>
      <c r="AD29" s="1" t="b">
        <f t="shared" si="11"/>
        <v>0</v>
      </c>
      <c r="AE29" s="1" t="b">
        <f t="shared" si="12"/>
        <v>0</v>
      </c>
      <c r="AF29" s="1" t="b">
        <f t="shared" si="13"/>
        <v>0</v>
      </c>
      <c r="AG29" s="1" t="b">
        <f t="shared" si="14"/>
        <v>0</v>
      </c>
    </row>
    <row r="30" spans="1:33" s="1" customFormat="1" ht="34.5" customHeight="1">
      <c r="A30" s="16"/>
      <c r="B30" s="16"/>
      <c r="C30" s="44" t="str">
        <f>'Deelnemers rood'!$B$8</f>
        <v>Thijs Manders</v>
      </c>
      <c r="D30" s="44" t="str">
        <f>'Deelnemers rood'!$B$9</f>
        <v>Steven Koole</v>
      </c>
      <c r="E30" s="19">
        <v>0</v>
      </c>
      <c r="F30" s="19">
        <v>0</v>
      </c>
      <c r="G30" s="14"/>
      <c r="H30" s="19">
        <v>0</v>
      </c>
      <c r="I30" s="19">
        <v>0</v>
      </c>
      <c r="J30" s="14"/>
      <c r="K30" s="19">
        <v>0</v>
      </c>
      <c r="L30" s="19">
        <v>0</v>
      </c>
      <c r="M30" s="14"/>
      <c r="N30" s="45">
        <f>AB30+AD30+AF30</f>
        <v>0</v>
      </c>
      <c r="O30" s="45">
        <f>AC30+AE30+AG30</f>
        <v>0</v>
      </c>
      <c r="P30" s="36"/>
      <c r="Q30" s="36"/>
      <c r="AB30" s="1" t="b">
        <f t="shared" si="9"/>
        <v>0</v>
      </c>
      <c r="AC30" s="1" t="b">
        <f t="shared" si="10"/>
        <v>0</v>
      </c>
      <c r="AD30" s="1" t="b">
        <f t="shared" si="11"/>
        <v>0</v>
      </c>
      <c r="AE30" s="1" t="b">
        <f t="shared" si="12"/>
        <v>0</v>
      </c>
      <c r="AF30" s="1" t="b">
        <f t="shared" si="13"/>
        <v>0</v>
      </c>
      <c r="AG30" s="1" t="b">
        <f t="shared" si="14"/>
        <v>0</v>
      </c>
    </row>
    <row r="31" spans="1:33" s="1" customFormat="1" ht="34.5" customHeight="1">
      <c r="A31" s="16"/>
      <c r="B31" s="16"/>
      <c r="C31" s="444" t="str">
        <f>'Deelnemers rood'!$B$10</f>
        <v>Paul Hermse</v>
      </c>
      <c r="D31" s="44" t="str">
        <f>'Deelnemers rood'!$B$2</f>
        <v>Jeff Van Tol</v>
      </c>
      <c r="E31" s="19">
        <v>0</v>
      </c>
      <c r="F31" s="19">
        <v>0</v>
      </c>
      <c r="G31" s="14"/>
      <c r="H31" s="19">
        <v>0</v>
      </c>
      <c r="I31" s="19">
        <v>0</v>
      </c>
      <c r="J31" s="14"/>
      <c r="K31" s="19">
        <v>0</v>
      </c>
      <c r="L31" s="19">
        <v>0</v>
      </c>
      <c r="M31" s="14"/>
      <c r="N31" s="45">
        <f aca="true" t="shared" si="17" ref="N31:N38">AB31+AD31+AF31</f>
        <v>0</v>
      </c>
      <c r="O31" s="45">
        <f aca="true" t="shared" si="18" ref="O31:O38">AC31+AE31+AG31</f>
        <v>0</v>
      </c>
      <c r="P31" s="36"/>
      <c r="Q31" s="36"/>
      <c r="AB31" s="1" t="b">
        <f t="shared" si="9"/>
        <v>0</v>
      </c>
      <c r="AC31" s="1" t="b">
        <f t="shared" si="10"/>
        <v>0</v>
      </c>
      <c r="AD31" s="1" t="b">
        <f t="shared" si="11"/>
        <v>0</v>
      </c>
      <c r="AE31" s="1" t="b">
        <f t="shared" si="12"/>
        <v>0</v>
      </c>
      <c r="AF31" s="1" t="b">
        <f t="shared" si="13"/>
        <v>0</v>
      </c>
      <c r="AG31" s="1" t="b">
        <f t="shared" si="14"/>
        <v>0</v>
      </c>
    </row>
    <row r="32" spans="1:33" s="1" customFormat="1" ht="34.5" customHeight="1">
      <c r="A32" s="16"/>
      <c r="B32" s="16"/>
      <c r="C32" s="444" t="str">
        <f>'Deelnemers rood'!$B$10</f>
        <v>Paul Hermse</v>
      </c>
      <c r="D32" s="440" t="str">
        <f>'Deelnemers rood'!$B$3</f>
        <v>Marco Terpstra</v>
      </c>
      <c r="E32" s="19">
        <v>0</v>
      </c>
      <c r="F32" s="19">
        <v>0</v>
      </c>
      <c r="G32" s="14"/>
      <c r="H32" s="19">
        <v>0</v>
      </c>
      <c r="I32" s="19">
        <v>0</v>
      </c>
      <c r="J32" s="14"/>
      <c r="K32" s="19">
        <v>0</v>
      </c>
      <c r="L32" s="19">
        <v>0</v>
      </c>
      <c r="M32" s="14"/>
      <c r="N32" s="45">
        <f t="shared" si="17"/>
        <v>0</v>
      </c>
      <c r="O32" s="45">
        <f t="shared" si="18"/>
        <v>0</v>
      </c>
      <c r="P32" s="36"/>
      <c r="Q32" s="36"/>
      <c r="AB32" s="1" t="b">
        <f t="shared" si="9"/>
        <v>0</v>
      </c>
      <c r="AC32" s="1" t="b">
        <f t="shared" si="10"/>
        <v>0</v>
      </c>
      <c r="AD32" s="1" t="b">
        <f t="shared" si="11"/>
        <v>0</v>
      </c>
      <c r="AE32" s="1" t="b">
        <f t="shared" si="12"/>
        <v>0</v>
      </c>
      <c r="AF32" s="1" t="b">
        <f t="shared" si="13"/>
        <v>0</v>
      </c>
      <c r="AG32" s="1" t="b">
        <f t="shared" si="14"/>
        <v>0</v>
      </c>
    </row>
    <row r="33" spans="1:33" s="1" customFormat="1" ht="34.5" customHeight="1">
      <c r="A33" s="16"/>
      <c r="B33" s="16"/>
      <c r="C33" s="444" t="str">
        <f>'Deelnemers rood'!$B$10</f>
        <v>Paul Hermse</v>
      </c>
      <c r="D33" s="442" t="str">
        <f>'Deelnemers rood'!$B$4</f>
        <v>Mike Beker</v>
      </c>
      <c r="E33" s="19">
        <v>0</v>
      </c>
      <c r="F33" s="19">
        <v>0</v>
      </c>
      <c r="G33" s="14"/>
      <c r="H33" s="19">
        <v>0</v>
      </c>
      <c r="I33" s="19">
        <v>0</v>
      </c>
      <c r="J33" s="14"/>
      <c r="K33" s="19">
        <v>0</v>
      </c>
      <c r="L33" s="19">
        <v>0</v>
      </c>
      <c r="M33" s="14"/>
      <c r="N33" s="45">
        <f t="shared" si="17"/>
        <v>0</v>
      </c>
      <c r="O33" s="45">
        <f t="shared" si="18"/>
        <v>0</v>
      </c>
      <c r="P33" s="36"/>
      <c r="Q33" s="36"/>
      <c r="AB33" s="1" t="b">
        <f t="shared" si="9"/>
        <v>0</v>
      </c>
      <c r="AC33" s="1" t="b">
        <f t="shared" si="10"/>
        <v>0</v>
      </c>
      <c r="AD33" s="1" t="b">
        <f t="shared" si="11"/>
        <v>0</v>
      </c>
      <c r="AE33" s="1" t="b">
        <f t="shared" si="12"/>
        <v>0</v>
      </c>
      <c r="AF33" s="1" t="b">
        <f t="shared" si="13"/>
        <v>0</v>
      </c>
      <c r="AG33" s="1" t="b">
        <f t="shared" si="14"/>
        <v>0</v>
      </c>
    </row>
    <row r="34" spans="1:33" s="1" customFormat="1" ht="34.5" customHeight="1">
      <c r="A34" s="16"/>
      <c r="B34" s="16"/>
      <c r="C34" s="444" t="str">
        <f>'Deelnemers rood'!$B$10</f>
        <v>Paul Hermse</v>
      </c>
      <c r="D34" s="443" t="str">
        <f>'Deelnemers rood'!$B$5</f>
        <v>Bart Rutjes</v>
      </c>
      <c r="E34" s="19">
        <v>0</v>
      </c>
      <c r="F34" s="19">
        <v>0</v>
      </c>
      <c r="G34" s="14"/>
      <c r="H34" s="19">
        <v>0</v>
      </c>
      <c r="I34" s="19">
        <v>0</v>
      </c>
      <c r="J34" s="14"/>
      <c r="K34" s="19">
        <v>0</v>
      </c>
      <c r="L34" s="19">
        <v>0</v>
      </c>
      <c r="M34" s="14"/>
      <c r="N34" s="45">
        <f t="shared" si="17"/>
        <v>0</v>
      </c>
      <c r="O34" s="45">
        <f t="shared" si="18"/>
        <v>0</v>
      </c>
      <c r="P34" s="36"/>
      <c r="Q34" s="36"/>
      <c r="AB34" s="1" t="b">
        <f t="shared" si="9"/>
        <v>0</v>
      </c>
      <c r="AC34" s="1" t="b">
        <f t="shared" si="10"/>
        <v>0</v>
      </c>
      <c r="AD34" s="1" t="b">
        <f t="shared" si="11"/>
        <v>0</v>
      </c>
      <c r="AE34" s="1" t="b">
        <f t="shared" si="12"/>
        <v>0</v>
      </c>
      <c r="AF34" s="1" t="b">
        <f t="shared" si="13"/>
        <v>0</v>
      </c>
      <c r="AG34" s="1" t="b">
        <f t="shared" si="14"/>
        <v>0</v>
      </c>
    </row>
    <row r="35" spans="1:33" s="1" customFormat="1" ht="34.5" customHeight="1">
      <c r="A35" s="16"/>
      <c r="B35" s="16"/>
      <c r="C35" s="444" t="str">
        <f>'Deelnemers rood'!$B$10</f>
        <v>Paul Hermse</v>
      </c>
      <c r="D35" s="439" t="str">
        <f>'Deelnemers rood'!$B$6</f>
        <v>Errol Bouwens</v>
      </c>
      <c r="E35" s="19">
        <v>0</v>
      </c>
      <c r="F35" s="19">
        <v>0</v>
      </c>
      <c r="G35" s="14"/>
      <c r="H35" s="19">
        <v>0</v>
      </c>
      <c r="I35" s="19">
        <v>0</v>
      </c>
      <c r="J35" s="14"/>
      <c r="K35" s="19">
        <v>0</v>
      </c>
      <c r="L35" s="19">
        <v>0</v>
      </c>
      <c r="M35" s="14"/>
      <c r="N35" s="45">
        <f t="shared" si="17"/>
        <v>0</v>
      </c>
      <c r="O35" s="45">
        <f t="shared" si="18"/>
        <v>0</v>
      </c>
      <c r="P35" s="36"/>
      <c r="Q35" s="36"/>
      <c r="AB35" s="1" t="b">
        <f t="shared" si="9"/>
        <v>0</v>
      </c>
      <c r="AC35" s="1" t="b">
        <f t="shared" si="10"/>
        <v>0</v>
      </c>
      <c r="AD35" s="1" t="b">
        <f t="shared" si="11"/>
        <v>0</v>
      </c>
      <c r="AE35" s="1" t="b">
        <f t="shared" si="12"/>
        <v>0</v>
      </c>
      <c r="AF35" s="1" t="b">
        <f t="shared" si="13"/>
        <v>0</v>
      </c>
      <c r="AG35" s="1" t="b">
        <f t="shared" si="14"/>
        <v>0</v>
      </c>
    </row>
    <row r="36" spans="1:33" s="1" customFormat="1" ht="34.5" customHeight="1">
      <c r="A36" s="16"/>
      <c r="B36" s="16"/>
      <c r="C36" s="444" t="str">
        <f>'Deelnemers rood'!$B$10</f>
        <v>Paul Hermse</v>
      </c>
      <c r="D36" s="441" t="str">
        <f>'Deelnemers rood'!$B$7</f>
        <v>Mark Geboers</v>
      </c>
      <c r="E36" s="19">
        <v>0</v>
      </c>
      <c r="F36" s="19">
        <v>0</v>
      </c>
      <c r="G36" s="14"/>
      <c r="H36" s="19">
        <v>0</v>
      </c>
      <c r="I36" s="19">
        <v>0</v>
      </c>
      <c r="J36" s="14"/>
      <c r="K36" s="19">
        <v>0</v>
      </c>
      <c r="L36" s="19">
        <v>0</v>
      </c>
      <c r="M36" s="14"/>
      <c r="N36" s="45">
        <f t="shared" si="17"/>
        <v>0</v>
      </c>
      <c r="O36" s="45">
        <f t="shared" si="18"/>
        <v>0</v>
      </c>
      <c r="P36" s="36"/>
      <c r="Q36" s="36"/>
      <c r="AB36" s="1" t="b">
        <f t="shared" si="9"/>
        <v>0</v>
      </c>
      <c r="AC36" s="1" t="b">
        <f t="shared" si="10"/>
        <v>0</v>
      </c>
      <c r="AD36" s="1" t="b">
        <f t="shared" si="11"/>
        <v>0</v>
      </c>
      <c r="AE36" s="1" t="b">
        <f t="shared" si="12"/>
        <v>0</v>
      </c>
      <c r="AF36" s="1" t="b">
        <f t="shared" si="13"/>
        <v>0</v>
      </c>
      <c r="AG36" s="1" t="b">
        <f t="shared" si="14"/>
        <v>0</v>
      </c>
    </row>
    <row r="37" spans="1:33" s="1" customFormat="1" ht="34.5" customHeight="1">
      <c r="A37" s="16"/>
      <c r="B37" s="16"/>
      <c r="C37" s="444" t="str">
        <f>'Deelnemers rood'!$B$10</f>
        <v>Paul Hermse</v>
      </c>
      <c r="D37" s="444" t="str">
        <f>'Deelnemers rood'!$B$8</f>
        <v>Thijs Manders</v>
      </c>
      <c r="E37" s="19">
        <v>0</v>
      </c>
      <c r="F37" s="19">
        <v>0</v>
      </c>
      <c r="G37" s="14"/>
      <c r="H37" s="19">
        <v>0</v>
      </c>
      <c r="I37" s="19">
        <v>0</v>
      </c>
      <c r="J37" s="14"/>
      <c r="K37" s="19">
        <v>0</v>
      </c>
      <c r="L37" s="19">
        <v>0</v>
      </c>
      <c r="M37" s="14"/>
      <c r="N37" s="45">
        <f t="shared" si="17"/>
        <v>0</v>
      </c>
      <c r="O37" s="45">
        <f t="shared" si="18"/>
        <v>0</v>
      </c>
      <c r="P37" s="36"/>
      <c r="Q37" s="36"/>
      <c r="AB37" s="1" t="b">
        <f t="shared" si="9"/>
        <v>0</v>
      </c>
      <c r="AC37" s="1" t="b">
        <f t="shared" si="10"/>
        <v>0</v>
      </c>
      <c r="AD37" s="1" t="b">
        <f t="shared" si="11"/>
        <v>0</v>
      </c>
      <c r="AE37" s="1" t="b">
        <f t="shared" si="12"/>
        <v>0</v>
      </c>
      <c r="AF37" s="1" t="b">
        <f t="shared" si="13"/>
        <v>0</v>
      </c>
      <c r="AG37" s="1" t="b">
        <f t="shared" si="14"/>
        <v>0</v>
      </c>
    </row>
    <row r="38" spans="1:33" s="1" customFormat="1" ht="34.5" customHeight="1">
      <c r="A38" s="16"/>
      <c r="B38" s="16"/>
      <c r="C38" s="444" t="str">
        <f>'Deelnemers rood'!$B$10</f>
        <v>Paul Hermse</v>
      </c>
      <c r="D38" s="445" t="str">
        <f>'Deelnemers rood'!$B$9</f>
        <v>Steven Koole</v>
      </c>
      <c r="E38" s="19">
        <v>0</v>
      </c>
      <c r="F38" s="19">
        <v>0</v>
      </c>
      <c r="G38" s="14"/>
      <c r="H38" s="19">
        <v>0</v>
      </c>
      <c r="I38" s="19">
        <v>0</v>
      </c>
      <c r="J38" s="14"/>
      <c r="K38" s="19">
        <v>0</v>
      </c>
      <c r="L38" s="19">
        <v>0</v>
      </c>
      <c r="M38" s="14"/>
      <c r="N38" s="45">
        <f t="shared" si="17"/>
        <v>0</v>
      </c>
      <c r="O38" s="45">
        <f t="shared" si="18"/>
        <v>0</v>
      </c>
      <c r="P38" s="36"/>
      <c r="Q38" s="36"/>
      <c r="AB38" s="1" t="b">
        <f t="shared" si="9"/>
        <v>0</v>
      </c>
      <c r="AC38" s="1" t="b">
        <f t="shared" si="10"/>
        <v>0</v>
      </c>
      <c r="AD38" s="1" t="b">
        <f t="shared" si="11"/>
        <v>0</v>
      </c>
      <c r="AE38" s="1" t="b">
        <f t="shared" si="12"/>
        <v>0</v>
      </c>
      <c r="AF38" s="1" t="b">
        <f t="shared" si="13"/>
        <v>0</v>
      </c>
      <c r="AG38" s="1" t="b">
        <f t="shared" si="14"/>
        <v>0</v>
      </c>
    </row>
    <row r="39" spans="1:33" s="1" customFormat="1" ht="34.5" customHeight="1">
      <c r="A39" s="16"/>
      <c r="B39" s="16"/>
      <c r="C39" s="441" t="str">
        <f>'Deelnemers rood'!$B$11</f>
        <v>Ferdy v Beest </v>
      </c>
      <c r="D39" s="44" t="str">
        <f>'Deelnemers rood'!$B$2</f>
        <v>Jeff Van Tol</v>
      </c>
      <c r="E39" s="19">
        <v>0</v>
      </c>
      <c r="F39" s="19">
        <v>0</v>
      </c>
      <c r="G39" s="14"/>
      <c r="H39" s="19">
        <v>0</v>
      </c>
      <c r="I39" s="19">
        <v>0</v>
      </c>
      <c r="J39" s="14"/>
      <c r="K39" s="19">
        <v>0</v>
      </c>
      <c r="L39" s="19">
        <v>0</v>
      </c>
      <c r="M39" s="14"/>
      <c r="N39" s="45">
        <f aca="true" t="shared" si="19" ref="N39:N45">AB39+AD39+AF39</f>
        <v>0</v>
      </c>
      <c r="O39" s="45">
        <f aca="true" t="shared" si="20" ref="O39:O45">AC39+AE39+AG39</f>
        <v>0</v>
      </c>
      <c r="P39" s="36"/>
      <c r="Q39" s="36"/>
      <c r="AB39" s="1" t="b">
        <f t="shared" si="9"/>
        <v>0</v>
      </c>
      <c r="AC39" s="1" t="b">
        <f t="shared" si="10"/>
        <v>0</v>
      </c>
      <c r="AD39" s="1" t="b">
        <f t="shared" si="11"/>
        <v>0</v>
      </c>
      <c r="AE39" s="1" t="b">
        <f t="shared" si="12"/>
        <v>0</v>
      </c>
      <c r="AF39" s="1" t="b">
        <f t="shared" si="13"/>
        <v>0</v>
      </c>
      <c r="AG39" s="1" t="b">
        <f t="shared" si="14"/>
        <v>0</v>
      </c>
    </row>
    <row r="40" spans="1:33" ht="34.5" customHeight="1">
      <c r="A40" s="16"/>
      <c r="B40" s="16"/>
      <c r="C40" s="441" t="str">
        <f>'Deelnemers rood'!$B$11</f>
        <v>Ferdy v Beest </v>
      </c>
      <c r="D40" s="440" t="str">
        <f>'Deelnemers rood'!$B$3</f>
        <v>Marco Terpstra</v>
      </c>
      <c r="E40" s="19">
        <v>0</v>
      </c>
      <c r="F40" s="19">
        <v>0</v>
      </c>
      <c r="G40" s="14"/>
      <c r="H40" s="19">
        <v>0</v>
      </c>
      <c r="I40" s="19">
        <v>0</v>
      </c>
      <c r="J40" s="14"/>
      <c r="K40" s="19">
        <v>0</v>
      </c>
      <c r="L40" s="19">
        <v>0</v>
      </c>
      <c r="M40" s="14"/>
      <c r="N40" s="45">
        <f t="shared" si="19"/>
        <v>0</v>
      </c>
      <c r="O40" s="45">
        <f t="shared" si="20"/>
        <v>0</v>
      </c>
      <c r="P40" s="36"/>
      <c r="AB40" s="1" t="b">
        <f t="shared" si="9"/>
        <v>0</v>
      </c>
      <c r="AC40" s="1" t="b">
        <f t="shared" si="10"/>
        <v>0</v>
      </c>
      <c r="AD40" s="1" t="b">
        <f t="shared" si="11"/>
        <v>0</v>
      </c>
      <c r="AE40" s="1" t="b">
        <f t="shared" si="12"/>
        <v>0</v>
      </c>
      <c r="AF40" s="1" t="b">
        <f t="shared" si="13"/>
        <v>0</v>
      </c>
      <c r="AG40" s="1" t="b">
        <f t="shared" si="14"/>
        <v>0</v>
      </c>
    </row>
    <row r="41" spans="1:33" ht="34.5" customHeight="1">
      <c r="A41" s="16"/>
      <c r="B41" s="16"/>
      <c r="C41" s="441" t="str">
        <f>'Deelnemers rood'!$B$11</f>
        <v>Ferdy v Beest </v>
      </c>
      <c r="D41" s="442" t="str">
        <f>'Deelnemers rood'!$B$4</f>
        <v>Mike Beker</v>
      </c>
      <c r="E41" s="19">
        <v>0</v>
      </c>
      <c r="F41" s="19">
        <v>0</v>
      </c>
      <c r="G41" s="14"/>
      <c r="H41" s="19">
        <v>0</v>
      </c>
      <c r="I41" s="19">
        <v>0</v>
      </c>
      <c r="J41" s="14"/>
      <c r="K41" s="19">
        <v>0</v>
      </c>
      <c r="L41" s="19">
        <v>0</v>
      </c>
      <c r="M41" s="14"/>
      <c r="N41" s="45">
        <f t="shared" si="19"/>
        <v>0</v>
      </c>
      <c r="O41" s="45">
        <f t="shared" si="20"/>
        <v>0</v>
      </c>
      <c r="P41" s="36"/>
      <c r="AB41" s="1" t="b">
        <f t="shared" si="9"/>
        <v>0</v>
      </c>
      <c r="AC41" s="1" t="b">
        <f t="shared" si="10"/>
        <v>0</v>
      </c>
      <c r="AD41" s="1" t="b">
        <f t="shared" si="11"/>
        <v>0</v>
      </c>
      <c r="AE41" s="1" t="b">
        <f t="shared" si="12"/>
        <v>0</v>
      </c>
      <c r="AF41" s="1" t="b">
        <f t="shared" si="13"/>
        <v>0</v>
      </c>
      <c r="AG41" s="1" t="b">
        <f t="shared" si="14"/>
        <v>0</v>
      </c>
    </row>
    <row r="42" spans="1:33" ht="34.5" customHeight="1">
      <c r="A42" s="16"/>
      <c r="B42" s="16"/>
      <c r="C42" s="441" t="str">
        <f>'Deelnemers rood'!$B$11</f>
        <v>Ferdy v Beest </v>
      </c>
      <c r="D42" s="443" t="str">
        <f>'Deelnemers rood'!$B$5</f>
        <v>Bart Rutjes</v>
      </c>
      <c r="E42" s="19">
        <v>0</v>
      </c>
      <c r="F42" s="19">
        <v>0</v>
      </c>
      <c r="G42" s="14"/>
      <c r="H42" s="19">
        <v>0</v>
      </c>
      <c r="I42" s="19">
        <v>0</v>
      </c>
      <c r="J42" s="14"/>
      <c r="K42" s="19">
        <v>0</v>
      </c>
      <c r="L42" s="19">
        <v>0</v>
      </c>
      <c r="M42" s="14"/>
      <c r="N42" s="45">
        <f t="shared" si="19"/>
        <v>0</v>
      </c>
      <c r="O42" s="45">
        <f t="shared" si="20"/>
        <v>0</v>
      </c>
      <c r="P42" s="36"/>
      <c r="AB42" s="1" t="b">
        <f t="shared" si="9"/>
        <v>0</v>
      </c>
      <c r="AC42" s="1" t="b">
        <f t="shared" si="10"/>
        <v>0</v>
      </c>
      <c r="AD42" s="1" t="b">
        <f t="shared" si="11"/>
        <v>0</v>
      </c>
      <c r="AE42" s="1" t="b">
        <f t="shared" si="12"/>
        <v>0</v>
      </c>
      <c r="AF42" s="1" t="b">
        <f t="shared" si="13"/>
        <v>0</v>
      </c>
      <c r="AG42" s="1" t="b">
        <f t="shared" si="14"/>
        <v>0</v>
      </c>
    </row>
    <row r="43" spans="1:33" ht="34.5" customHeight="1">
      <c r="A43" s="16"/>
      <c r="B43" s="16"/>
      <c r="C43" s="441" t="str">
        <f>'Deelnemers rood'!$B$11</f>
        <v>Ferdy v Beest </v>
      </c>
      <c r="D43" s="439" t="str">
        <f>'Deelnemers rood'!$B$6</f>
        <v>Errol Bouwens</v>
      </c>
      <c r="E43" s="19">
        <v>0</v>
      </c>
      <c r="F43" s="19">
        <v>0</v>
      </c>
      <c r="G43" s="14"/>
      <c r="H43" s="19">
        <v>0</v>
      </c>
      <c r="I43" s="19">
        <v>0</v>
      </c>
      <c r="J43" s="14"/>
      <c r="K43" s="19">
        <v>0</v>
      </c>
      <c r="L43" s="19">
        <v>0</v>
      </c>
      <c r="M43" s="14"/>
      <c r="N43" s="45">
        <f t="shared" si="19"/>
        <v>0</v>
      </c>
      <c r="O43" s="45">
        <f t="shared" si="20"/>
        <v>0</v>
      </c>
      <c r="P43" s="36"/>
      <c r="AB43" s="1" t="b">
        <f t="shared" si="9"/>
        <v>0</v>
      </c>
      <c r="AC43" s="1" t="b">
        <f t="shared" si="10"/>
        <v>0</v>
      </c>
      <c r="AD43" s="1" t="b">
        <f t="shared" si="11"/>
        <v>0</v>
      </c>
      <c r="AE43" s="1" t="b">
        <f t="shared" si="12"/>
        <v>0</v>
      </c>
      <c r="AF43" s="1" t="b">
        <f t="shared" si="13"/>
        <v>0</v>
      </c>
      <c r="AG43" s="1" t="b">
        <f t="shared" si="14"/>
        <v>0</v>
      </c>
    </row>
    <row r="44" spans="3:33" ht="34.5" customHeight="1">
      <c r="C44" s="441" t="str">
        <f>'Deelnemers rood'!$B$11</f>
        <v>Ferdy v Beest </v>
      </c>
      <c r="D44" s="441" t="str">
        <f>'Deelnemers rood'!$B$7</f>
        <v>Mark Geboers</v>
      </c>
      <c r="E44" s="19">
        <v>0</v>
      </c>
      <c r="F44" s="19">
        <v>0</v>
      </c>
      <c r="G44" s="14"/>
      <c r="H44" s="19">
        <v>0</v>
      </c>
      <c r="I44" s="19">
        <v>0</v>
      </c>
      <c r="J44" s="14"/>
      <c r="K44" s="19">
        <v>0</v>
      </c>
      <c r="L44" s="19">
        <v>0</v>
      </c>
      <c r="M44" s="14"/>
      <c r="N44" s="45">
        <f t="shared" si="19"/>
        <v>0</v>
      </c>
      <c r="O44" s="45">
        <f t="shared" si="20"/>
        <v>0</v>
      </c>
      <c r="AB44" s="1" t="b">
        <f t="shared" si="9"/>
        <v>0</v>
      </c>
      <c r="AC44" s="1" t="b">
        <f t="shared" si="10"/>
        <v>0</v>
      </c>
      <c r="AD44" s="1" t="b">
        <f t="shared" si="11"/>
        <v>0</v>
      </c>
      <c r="AE44" s="1" t="b">
        <f t="shared" si="12"/>
        <v>0</v>
      </c>
      <c r="AF44" s="1" t="b">
        <f t="shared" si="13"/>
        <v>0</v>
      </c>
      <c r="AG44" s="1" t="b">
        <f t="shared" si="14"/>
        <v>0</v>
      </c>
    </row>
    <row r="45" spans="3:33" ht="34.5" customHeight="1">
      <c r="C45" s="441" t="str">
        <f>'Deelnemers rood'!$B$11</f>
        <v>Ferdy v Beest </v>
      </c>
      <c r="D45" s="444" t="str">
        <f>'Deelnemers rood'!$B$8</f>
        <v>Thijs Manders</v>
      </c>
      <c r="E45" s="19">
        <v>0</v>
      </c>
      <c r="F45" s="19">
        <v>0</v>
      </c>
      <c r="G45" s="14"/>
      <c r="H45" s="19">
        <v>0</v>
      </c>
      <c r="I45" s="19">
        <v>0</v>
      </c>
      <c r="J45" s="14"/>
      <c r="K45" s="19">
        <v>0</v>
      </c>
      <c r="L45" s="19">
        <v>0</v>
      </c>
      <c r="M45" s="14"/>
      <c r="N45" s="45">
        <f t="shared" si="19"/>
        <v>0</v>
      </c>
      <c r="O45" s="45">
        <f t="shared" si="20"/>
        <v>0</v>
      </c>
      <c r="AB45" s="1" t="b">
        <f t="shared" si="9"/>
        <v>0</v>
      </c>
      <c r="AC45" s="1" t="b">
        <f t="shared" si="10"/>
        <v>0</v>
      </c>
      <c r="AD45" s="1" t="b">
        <f t="shared" si="11"/>
        <v>0</v>
      </c>
      <c r="AE45" s="1" t="b">
        <f t="shared" si="12"/>
        <v>0</v>
      </c>
      <c r="AF45" s="1" t="b">
        <f t="shared" si="13"/>
        <v>0</v>
      </c>
      <c r="AG45" s="1" t="b">
        <f t="shared" si="14"/>
        <v>0</v>
      </c>
    </row>
    <row r="46" spans="3:33" ht="34.5" customHeight="1">
      <c r="C46" s="441" t="str">
        <f>'Deelnemers rood'!$B$11</f>
        <v>Ferdy v Beest </v>
      </c>
      <c r="D46" s="445" t="str">
        <f>'Deelnemers rood'!$B$9</f>
        <v>Steven Koole</v>
      </c>
      <c r="E46" s="19">
        <v>0</v>
      </c>
      <c r="F46" s="19">
        <v>0</v>
      </c>
      <c r="G46" s="14"/>
      <c r="H46" s="19">
        <v>0</v>
      </c>
      <c r="I46" s="19">
        <v>0</v>
      </c>
      <c r="J46" s="14"/>
      <c r="K46" s="19">
        <v>0</v>
      </c>
      <c r="L46" s="19">
        <v>0</v>
      </c>
      <c r="M46" s="14"/>
      <c r="N46" s="45">
        <v>0</v>
      </c>
      <c r="O46" s="45">
        <v>0</v>
      </c>
      <c r="AB46" s="1" t="b">
        <f t="shared" si="9"/>
        <v>0</v>
      </c>
      <c r="AC46" s="1" t="b">
        <f t="shared" si="10"/>
        <v>0</v>
      </c>
      <c r="AD46" s="1" t="b">
        <f t="shared" si="11"/>
        <v>0</v>
      </c>
      <c r="AE46" s="1" t="b">
        <f t="shared" si="12"/>
        <v>0</v>
      </c>
      <c r="AF46" s="1" t="b">
        <f t="shared" si="13"/>
        <v>0</v>
      </c>
      <c r="AG46" s="1" t="b">
        <f t="shared" si="14"/>
        <v>0</v>
      </c>
    </row>
    <row r="47" spans="3:33" ht="34.5" customHeight="1">
      <c r="C47" s="441" t="str">
        <f>'Deelnemers rood'!$B$11</f>
        <v>Ferdy v Beest </v>
      </c>
      <c r="D47" s="444" t="str">
        <f>'Deelnemers rood'!$B$10</f>
        <v>Paul Hermse</v>
      </c>
      <c r="E47" s="19">
        <v>0</v>
      </c>
      <c r="F47" s="19">
        <v>0</v>
      </c>
      <c r="G47" s="14"/>
      <c r="H47" s="19">
        <v>0</v>
      </c>
      <c r="I47" s="19">
        <v>0</v>
      </c>
      <c r="J47" s="14"/>
      <c r="K47" s="19">
        <v>0</v>
      </c>
      <c r="L47" s="19">
        <v>0</v>
      </c>
      <c r="M47" s="14"/>
      <c r="N47" s="45">
        <v>0</v>
      </c>
      <c r="O47" s="45">
        <v>0</v>
      </c>
      <c r="AB47" s="1" t="b">
        <f t="shared" si="9"/>
        <v>0</v>
      </c>
      <c r="AC47" s="1" t="b">
        <f t="shared" si="10"/>
        <v>0</v>
      </c>
      <c r="AD47" s="1" t="b">
        <f t="shared" si="11"/>
        <v>0</v>
      </c>
      <c r="AE47" s="1" t="b">
        <f t="shared" si="12"/>
        <v>0</v>
      </c>
      <c r="AF47" s="1" t="b">
        <f t="shared" si="13"/>
        <v>0</v>
      </c>
      <c r="AG47" s="1" t="b">
        <f t="shared" si="14"/>
        <v>0</v>
      </c>
    </row>
    <row r="48" ht="34.5" customHeight="1"/>
    <row r="49" ht="34.5" customHeight="1"/>
    <row r="50" ht="34.5" customHeight="1"/>
    <row r="51" ht="34.5" customHeight="1"/>
  </sheetData>
  <sheetProtection/>
  <mergeCells count="1">
    <mergeCell ref="C2:D2"/>
  </mergeCells>
  <printOptions/>
  <pageMargins left="0.2362204724409449" right="0.31496062992125984" top="0.2362204724409449" bottom="0.2362204724409449" header="0.2362204724409449" footer="0.196850393700787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0"/>
  <dimension ref="A1:P44"/>
  <sheetViews>
    <sheetView workbookViewId="0" topLeftCell="A1">
      <selection activeCell="G26" sqref="G26"/>
    </sheetView>
  </sheetViews>
  <sheetFormatPr defaultColWidth="9.140625" defaultRowHeight="12.75"/>
  <cols>
    <col min="1" max="1" width="3.00390625" style="242" customWidth="1"/>
    <col min="2" max="2" width="19.7109375" style="241" bestFit="1" customWidth="1"/>
    <col min="3" max="3" width="3.140625" style="241" customWidth="1"/>
    <col min="4" max="4" width="18.421875" style="241" bestFit="1" customWidth="1"/>
    <col min="5" max="5" width="18.00390625" style="241" bestFit="1" customWidth="1"/>
    <col min="6" max="6" width="3.28125" style="241" customWidth="1"/>
    <col min="7" max="7" width="18.00390625" style="241" bestFit="1" customWidth="1"/>
    <col min="8" max="8" width="19.7109375" style="241" bestFit="1" customWidth="1"/>
    <col min="9" max="9" width="3.57421875" style="241" customWidth="1"/>
    <col min="10" max="11" width="19.7109375" style="241" bestFit="1" customWidth="1"/>
    <col min="12" max="13" width="9.140625" style="241" customWidth="1"/>
    <col min="14" max="14" width="18.57421875" style="241" bestFit="1" customWidth="1"/>
    <col min="15" max="15" width="17.28125" style="241" bestFit="1" customWidth="1"/>
    <col min="16" max="16" width="9.140625" style="241" customWidth="1"/>
    <col min="17" max="16384" width="9.140625" style="242" customWidth="1"/>
  </cols>
  <sheetData>
    <row r="1" spans="1:11" ht="15.75">
      <c r="A1" s="29"/>
      <c r="B1" s="41" t="s">
        <v>18</v>
      </c>
      <c r="C1" s="41"/>
      <c r="D1" s="461" t="s">
        <v>88</v>
      </c>
      <c r="E1" s="461"/>
      <c r="F1" s="41"/>
      <c r="G1" s="461" t="s">
        <v>20</v>
      </c>
      <c r="H1" s="461"/>
      <c r="I1" s="240" t="s">
        <v>87</v>
      </c>
      <c r="J1" s="461" t="s">
        <v>89</v>
      </c>
      <c r="K1" s="461"/>
    </row>
    <row r="2" spans="1:11" ht="15.75">
      <c r="A2" s="29">
        <v>1</v>
      </c>
      <c r="B2" s="67" t="s">
        <v>166</v>
      </c>
      <c r="C2" s="67">
        <v>1</v>
      </c>
      <c r="D2" s="67" t="s">
        <v>166</v>
      </c>
      <c r="E2" s="67" t="s">
        <v>191</v>
      </c>
      <c r="F2" s="67">
        <v>1</v>
      </c>
      <c r="G2" s="11" t="s">
        <v>57</v>
      </c>
      <c r="H2" s="238" t="s">
        <v>70</v>
      </c>
      <c r="I2" s="67">
        <v>1</v>
      </c>
      <c r="J2" s="260" t="s">
        <v>154</v>
      </c>
      <c r="K2" s="459" t="s">
        <v>70</v>
      </c>
    </row>
    <row r="3" spans="1:11" ht="15.75">
      <c r="A3" s="29">
        <v>2</v>
      </c>
      <c r="B3" s="433" t="s">
        <v>194</v>
      </c>
      <c r="C3" s="67">
        <v>2</v>
      </c>
      <c r="D3" s="67" t="s">
        <v>35</v>
      </c>
      <c r="E3" s="238" t="s">
        <v>153</v>
      </c>
      <c r="F3" s="67">
        <v>2</v>
      </c>
      <c r="G3" s="238" t="s">
        <v>153</v>
      </c>
      <c r="H3" s="67" t="s">
        <v>154</v>
      </c>
      <c r="I3" s="67">
        <v>2</v>
      </c>
      <c r="J3" s="260" t="s">
        <v>234</v>
      </c>
      <c r="K3" s="260" t="s">
        <v>235</v>
      </c>
    </row>
    <row r="4" spans="1:11" ht="15.75">
      <c r="A4" s="29">
        <v>3</v>
      </c>
      <c r="B4" s="67" t="s">
        <v>57</v>
      </c>
      <c r="C4" s="67">
        <v>3</v>
      </c>
      <c r="D4" s="11" t="s">
        <v>57</v>
      </c>
      <c r="E4" s="67" t="s">
        <v>45</v>
      </c>
      <c r="F4" s="67">
        <v>3</v>
      </c>
      <c r="G4" s="67" t="s">
        <v>237</v>
      </c>
      <c r="H4" s="67" t="s">
        <v>235</v>
      </c>
      <c r="I4" s="67">
        <v>3</v>
      </c>
      <c r="J4" s="238"/>
      <c r="K4" s="67"/>
    </row>
    <row r="5" spans="1:11" ht="15.75">
      <c r="A5" s="29">
        <v>4</v>
      </c>
      <c r="B5" s="259" t="s">
        <v>176</v>
      </c>
      <c r="C5" s="67">
        <v>4</v>
      </c>
      <c r="D5" s="11" t="s">
        <v>71</v>
      </c>
      <c r="E5" s="433" t="s">
        <v>194</v>
      </c>
      <c r="F5" s="67">
        <v>4</v>
      </c>
      <c r="G5" s="458" t="s">
        <v>194</v>
      </c>
      <c r="H5" s="67" t="s">
        <v>236</v>
      </c>
      <c r="I5" s="67">
        <v>4</v>
      </c>
      <c r="J5" s="67"/>
      <c r="K5" s="11"/>
    </row>
    <row r="6" spans="1:11" ht="15.75">
      <c r="A6" s="29">
        <v>5</v>
      </c>
      <c r="B6" s="67" t="s">
        <v>233</v>
      </c>
      <c r="C6" s="67">
        <v>5</v>
      </c>
      <c r="D6" s="11" t="s">
        <v>165</v>
      </c>
      <c r="E6" s="238" t="s">
        <v>155</v>
      </c>
      <c r="F6" s="67">
        <v>5</v>
      </c>
      <c r="G6" s="67" t="s">
        <v>152</v>
      </c>
      <c r="H6" s="67" t="s">
        <v>61</v>
      </c>
      <c r="I6" s="29">
        <v>5</v>
      </c>
      <c r="J6" s="238"/>
      <c r="K6" s="238"/>
    </row>
    <row r="7" spans="1:16" ht="15.75">
      <c r="A7" s="29">
        <v>6</v>
      </c>
      <c r="B7" s="67" t="s">
        <v>237</v>
      </c>
      <c r="C7" s="67">
        <v>6</v>
      </c>
      <c r="D7" s="67" t="s">
        <v>93</v>
      </c>
      <c r="E7" s="243" t="s">
        <v>47</v>
      </c>
      <c r="F7" s="67">
        <v>6</v>
      </c>
      <c r="G7" s="11"/>
      <c r="H7" s="11"/>
      <c r="I7" s="67">
        <v>6</v>
      </c>
      <c r="J7" s="67"/>
      <c r="K7" s="339"/>
      <c r="P7" s="221"/>
    </row>
    <row r="8" spans="1:16" ht="15.75">
      <c r="A8" s="29">
        <v>7</v>
      </c>
      <c r="B8" s="67"/>
      <c r="C8" s="67">
        <v>7</v>
      </c>
      <c r="D8" s="435" t="s">
        <v>186</v>
      </c>
      <c r="E8" s="436" t="s">
        <v>59</v>
      </c>
      <c r="F8" s="67">
        <v>7</v>
      </c>
      <c r="G8" s="238"/>
      <c r="H8" s="238"/>
      <c r="I8" s="67">
        <v>7</v>
      </c>
      <c r="J8" s="259"/>
      <c r="K8" s="259"/>
      <c r="P8" s="221"/>
    </row>
    <row r="9" spans="1:16" ht="15.75">
      <c r="A9" s="29">
        <v>8</v>
      </c>
      <c r="B9" s="430"/>
      <c r="C9" s="67">
        <v>8</v>
      </c>
      <c r="D9" s="260"/>
      <c r="E9" s="260"/>
      <c r="F9" s="67">
        <v>8</v>
      </c>
      <c r="G9" s="238"/>
      <c r="H9" s="11"/>
      <c r="I9" s="67">
        <v>8</v>
      </c>
      <c r="J9" s="260"/>
      <c r="K9" s="260"/>
      <c r="P9" s="221"/>
    </row>
    <row r="10" spans="2:16" ht="15.75">
      <c r="B10" s="67"/>
      <c r="C10" s="67">
        <v>9</v>
      </c>
      <c r="D10" s="260"/>
      <c r="E10" s="260"/>
      <c r="F10" s="67">
        <v>9</v>
      </c>
      <c r="G10" s="261"/>
      <c r="H10" s="67"/>
      <c r="I10" s="67"/>
      <c r="J10" s="67"/>
      <c r="K10" s="67"/>
      <c r="P10" s="221"/>
    </row>
    <row r="11" spans="1:16" ht="15.75">
      <c r="A11" s="29">
        <v>1</v>
      </c>
      <c r="B11" s="260" t="s">
        <v>152</v>
      </c>
      <c r="C11" s="67"/>
      <c r="D11" s="67"/>
      <c r="E11" s="67"/>
      <c r="F11" s="67">
        <v>10</v>
      </c>
      <c r="G11" s="238"/>
      <c r="H11" s="238"/>
      <c r="I11" s="67"/>
      <c r="J11" s="67"/>
      <c r="K11" s="67"/>
      <c r="P11" s="221"/>
    </row>
    <row r="12" spans="1:11" ht="15.75">
      <c r="A12" s="29">
        <v>2</v>
      </c>
      <c r="B12" s="260" t="s">
        <v>234</v>
      </c>
      <c r="C12" s="67"/>
      <c r="D12" s="67"/>
      <c r="E12" s="67"/>
      <c r="F12" s="67">
        <v>11</v>
      </c>
      <c r="G12" s="11"/>
      <c r="H12" s="67"/>
      <c r="I12" s="67"/>
      <c r="J12" s="67"/>
      <c r="K12" s="67"/>
    </row>
    <row r="13" spans="1:11" ht="15.75">
      <c r="A13" s="29">
        <v>3</v>
      </c>
      <c r="B13" s="260" t="s">
        <v>235</v>
      </c>
      <c r="C13" s="67"/>
      <c r="D13" s="67"/>
      <c r="E13" s="67"/>
      <c r="F13" s="67">
        <v>12</v>
      </c>
      <c r="G13" s="11"/>
      <c r="H13" s="238"/>
      <c r="I13" s="67"/>
      <c r="J13" s="67"/>
      <c r="K13" s="67"/>
    </row>
    <row r="14" spans="1:11" ht="15.75">
      <c r="A14" s="29">
        <v>4</v>
      </c>
      <c r="B14" s="67"/>
      <c r="C14" s="67"/>
      <c r="D14" s="67"/>
      <c r="E14" s="67"/>
      <c r="F14" s="67"/>
      <c r="G14" s="260"/>
      <c r="H14" s="260"/>
      <c r="I14" s="67"/>
      <c r="J14" s="67"/>
      <c r="K14" s="67"/>
    </row>
    <row r="15" spans="1:16" ht="15.75">
      <c r="A15" s="29">
        <v>5</v>
      </c>
      <c r="B15" s="67"/>
      <c r="C15" s="67"/>
      <c r="D15" s="67"/>
      <c r="E15" s="67"/>
      <c r="F15" s="67"/>
      <c r="G15" s="260"/>
      <c r="H15" s="260"/>
      <c r="I15" s="67"/>
      <c r="J15" s="238"/>
      <c r="K15" s="260"/>
      <c r="N15" s="340"/>
      <c r="O15" s="340"/>
      <c r="P15" s="341"/>
    </row>
    <row r="16" spans="2:11" ht="15.75">
      <c r="B16" s="28"/>
      <c r="C16" s="28"/>
      <c r="D16" s="28"/>
      <c r="E16" s="28"/>
      <c r="F16" s="28"/>
      <c r="G16" s="28"/>
      <c r="H16" s="88"/>
      <c r="I16" s="28"/>
      <c r="J16" s="261"/>
      <c r="K16" s="261"/>
    </row>
    <row r="17" spans="2:11" ht="15.75">
      <c r="B17" s="238"/>
      <c r="C17" s="238"/>
      <c r="D17" s="11"/>
      <c r="E17" s="28"/>
      <c r="F17" s="28"/>
      <c r="G17" s="161"/>
      <c r="H17" s="161"/>
      <c r="J17" s="67"/>
      <c r="K17" s="67"/>
    </row>
    <row r="18" spans="2:11" ht="15.75">
      <c r="B18" s="238" t="s">
        <v>69</v>
      </c>
      <c r="C18" s="238"/>
      <c r="D18" s="238" t="s">
        <v>112</v>
      </c>
      <c r="E18" s="252"/>
      <c r="F18" s="28"/>
      <c r="G18" s="161"/>
      <c r="H18" s="161"/>
      <c r="J18" s="67" t="s">
        <v>110</v>
      </c>
      <c r="K18" s="11" t="s">
        <v>113</v>
      </c>
    </row>
    <row r="19" spans="2:11" ht="15.75">
      <c r="B19" s="67" t="s">
        <v>166</v>
      </c>
      <c r="C19" s="238"/>
      <c r="D19" s="11" t="s">
        <v>179</v>
      </c>
      <c r="E19" t="s">
        <v>192</v>
      </c>
      <c r="F19" s="28"/>
      <c r="J19" s="67" t="s">
        <v>186</v>
      </c>
      <c r="K19" s="419" t="s">
        <v>190</v>
      </c>
    </row>
    <row r="20" spans="2:11" ht="15.75">
      <c r="B20" s="67" t="s">
        <v>35</v>
      </c>
      <c r="C20" s="41"/>
      <c r="D20" s="238" t="s">
        <v>115</v>
      </c>
      <c r="E20" s="252"/>
      <c r="F20" s="28"/>
      <c r="J20" s="238" t="s">
        <v>111</v>
      </c>
      <c r="K20" s="255" t="s">
        <v>114</v>
      </c>
    </row>
    <row r="21" spans="2:11" ht="15.75">
      <c r="B21" s="67" t="s">
        <v>45</v>
      </c>
      <c r="C21" s="41"/>
      <c r="D21" s="11" t="s">
        <v>118</v>
      </c>
      <c r="E21" s="28"/>
      <c r="F21" s="28"/>
      <c r="I21" s="261"/>
      <c r="J21" s="238" t="s">
        <v>40</v>
      </c>
      <c r="K21" s="262" t="s">
        <v>116</v>
      </c>
    </row>
    <row r="22" spans="2:11" ht="15.75">
      <c r="B22" s="258" t="s">
        <v>175</v>
      </c>
      <c r="C22" s="67"/>
      <c r="D22" s="11" t="s">
        <v>177</v>
      </c>
      <c r="E22" s="28"/>
      <c r="F22" s="28"/>
      <c r="I22" s="29"/>
      <c r="J22" s="238" t="s">
        <v>109</v>
      </c>
      <c r="K22" s="255" t="s">
        <v>117</v>
      </c>
    </row>
    <row r="23" spans="2:12" ht="15.75">
      <c r="B23" s="258" t="s">
        <v>176</v>
      </c>
      <c r="C23" s="67"/>
      <c r="D23" s="11" t="s">
        <v>178</v>
      </c>
      <c r="E23" s="28"/>
      <c r="F23" s="28"/>
      <c r="I23" s="29"/>
      <c r="J23" s="238" t="s">
        <v>70</v>
      </c>
      <c r="K23" s="368" t="s">
        <v>189</v>
      </c>
      <c r="L23" s="30"/>
    </row>
    <row r="24" spans="2:12" ht="15.75">
      <c r="B24" s="11" t="s">
        <v>57</v>
      </c>
      <c r="C24" s="41"/>
      <c r="D24" s="11" t="s">
        <v>119</v>
      </c>
      <c r="E24" s="252"/>
      <c r="F24" s="28"/>
      <c r="I24" s="29"/>
      <c r="J24" s="11" t="s">
        <v>164</v>
      </c>
      <c r="K24" s="11" t="s">
        <v>180</v>
      </c>
      <c r="L24" s="30"/>
    </row>
    <row r="25" spans="2:12" ht="15.75">
      <c r="B25" s="11" t="s">
        <v>71</v>
      </c>
      <c r="C25" s="41"/>
      <c r="D25" s="264" t="s">
        <v>120</v>
      </c>
      <c r="E25" s="28"/>
      <c r="F25" s="28"/>
      <c r="I25" s="29"/>
      <c r="J25" s="67" t="s">
        <v>154</v>
      </c>
      <c r="K25" s="372" t="s">
        <v>157</v>
      </c>
      <c r="L25" s="30"/>
    </row>
    <row r="26" spans="2:12" ht="15.75">
      <c r="B26" s="238" t="s">
        <v>153</v>
      </c>
      <c r="C26" s="67"/>
      <c r="D26" s="431" t="s">
        <v>157</v>
      </c>
      <c r="E26" s="28"/>
      <c r="F26" s="28"/>
      <c r="I26" s="29"/>
      <c r="J26" s="67"/>
      <c r="K26" s="11"/>
      <c r="L26" s="28"/>
    </row>
    <row r="27" spans="2:14" ht="15.75">
      <c r="B27" s="67" t="s">
        <v>191</v>
      </c>
      <c r="C27" s="67"/>
      <c r="D27" s="432" t="s">
        <v>193</v>
      </c>
      <c r="E27" s="263"/>
      <c r="F27" s="29"/>
      <c r="I27" s="28"/>
      <c r="J27" s="67" t="s">
        <v>235</v>
      </c>
      <c r="K27" s="11" t="s">
        <v>243</v>
      </c>
      <c r="M27" s="72"/>
      <c r="N27" s="72"/>
    </row>
    <row r="28" spans="2:14" ht="15.75">
      <c r="B28" s="433" t="s">
        <v>194</v>
      </c>
      <c r="C28" s="41"/>
      <c r="D28" s="434" t="s">
        <v>195</v>
      </c>
      <c r="E28" s="29"/>
      <c r="F28" s="29"/>
      <c r="I28" s="28"/>
      <c r="J28" s="67" t="s">
        <v>236</v>
      </c>
      <c r="K28" s="11" t="s">
        <v>242</v>
      </c>
      <c r="L28" s="72"/>
      <c r="M28" s="72"/>
      <c r="N28" s="72"/>
    </row>
    <row r="29" spans="2:14" ht="15.75">
      <c r="B29" s="67" t="s">
        <v>185</v>
      </c>
      <c r="C29" s="41"/>
      <c r="D29" s="11" t="s">
        <v>187</v>
      </c>
      <c r="E29" s="29"/>
      <c r="F29" s="29"/>
      <c r="I29" s="29"/>
      <c r="J29" s="339"/>
      <c r="K29" s="455"/>
      <c r="L29" s="72"/>
      <c r="M29" s="72"/>
      <c r="N29" s="72"/>
    </row>
    <row r="30" spans="2:16" ht="15.75">
      <c r="B30" s="238" t="s">
        <v>233</v>
      </c>
      <c r="C30" s="67"/>
      <c r="D30" s="11" t="s">
        <v>238</v>
      </c>
      <c r="F30" s="29"/>
      <c r="I30" s="29"/>
      <c r="J30" s="238"/>
      <c r="K30" s="11"/>
      <c r="M30" s="72"/>
      <c r="N30" s="72"/>
      <c r="P30" s="221"/>
    </row>
    <row r="31" spans="2:16" ht="15.75">
      <c r="B31" s="238"/>
      <c r="C31" s="67"/>
      <c r="D31" s="456"/>
      <c r="F31" s="29"/>
      <c r="I31" s="29"/>
      <c r="J31" s="67"/>
      <c r="K31" s="419"/>
      <c r="L31" s="161"/>
      <c r="M31" s="72"/>
      <c r="N31" s="340"/>
      <c r="O31" s="340"/>
      <c r="P31" s="341"/>
    </row>
    <row r="32" spans="2:16" ht="15.75">
      <c r="B32" s="454" t="s">
        <v>237</v>
      </c>
      <c r="C32" s="67"/>
      <c r="D32" s="11" t="s">
        <v>240</v>
      </c>
      <c r="E32" t="s">
        <v>241</v>
      </c>
      <c r="F32" s="29"/>
      <c r="I32" s="29"/>
      <c r="J32" s="28"/>
      <c r="K32" s="28"/>
      <c r="L32" s="161"/>
      <c r="M32" s="72"/>
      <c r="N32" s="72"/>
      <c r="P32" s="221"/>
    </row>
    <row r="33" spans="2:14" ht="15.75">
      <c r="B33" s="238"/>
      <c r="C33" s="67"/>
      <c r="D33" s="456"/>
      <c r="E33" s="30"/>
      <c r="F33" s="29"/>
      <c r="I33" s="29"/>
      <c r="J33" s="28"/>
      <c r="K33" s="28"/>
      <c r="L33" s="161"/>
      <c r="M33" s="72"/>
      <c r="N33" s="72"/>
    </row>
    <row r="34" spans="5:14" ht="15.75">
      <c r="E34" s="30"/>
      <c r="F34" s="29"/>
      <c r="I34" s="29"/>
      <c r="J34" s="28"/>
      <c r="K34" s="28"/>
      <c r="L34" s="161"/>
      <c r="M34" s="161"/>
      <c r="N34" s="161"/>
    </row>
    <row r="35" spans="5:14" ht="15.75">
      <c r="E35" s="30"/>
      <c r="F35" s="29"/>
      <c r="G35" s="29"/>
      <c r="H35" s="29"/>
      <c r="I35" s="29"/>
      <c r="J35" s="28"/>
      <c r="K35" s="265"/>
      <c r="L35" s="161"/>
      <c r="M35" s="72"/>
      <c r="N35" s="72"/>
    </row>
    <row r="36" spans="5:14" ht="15.75">
      <c r="E36" s="30"/>
      <c r="F36" s="29"/>
      <c r="G36" s="29"/>
      <c r="H36" s="29"/>
      <c r="I36" s="29"/>
      <c r="J36" s="28"/>
      <c r="K36" s="28"/>
      <c r="L36" s="161"/>
      <c r="M36" s="161"/>
      <c r="N36" s="161"/>
    </row>
    <row r="37" spans="3:12" ht="15.75">
      <c r="C37" s="28"/>
      <c r="D37" s="28"/>
      <c r="E37" s="161"/>
      <c r="F37" s="29"/>
      <c r="G37" s="29"/>
      <c r="H37" s="29"/>
      <c r="I37" s="29"/>
      <c r="J37" s="28"/>
      <c r="K37" s="28"/>
      <c r="L37" s="161"/>
    </row>
    <row r="38" spans="4:9" ht="15.75">
      <c r="D38" s="221"/>
      <c r="E38" s="29"/>
      <c r="F38" s="29"/>
      <c r="G38" s="29"/>
      <c r="H38" s="29"/>
      <c r="I38" s="29"/>
    </row>
    <row r="44" spans="10:11" ht="15.75">
      <c r="J44" s="88"/>
      <c r="K44" s="88"/>
    </row>
  </sheetData>
  <sheetProtection/>
  <mergeCells count="3">
    <mergeCell ref="D1:E1"/>
    <mergeCell ref="G1:H1"/>
    <mergeCell ref="J1:K1"/>
  </mergeCells>
  <printOptions/>
  <pageMargins left="0.7086614173228347" right="0.7086614173228347" top="0.7480314960629921" bottom="0.7480314960629921" header="0.31496062992125984" footer="0.31496062992125984"/>
  <pageSetup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5">
    <tabColor rgb="FFFF0000"/>
  </sheetPr>
  <dimension ref="A1:X27"/>
  <sheetViews>
    <sheetView zoomScalePageLayoutView="0" workbookViewId="0" topLeftCell="A1">
      <selection activeCell="C2" sqref="C2:C16"/>
    </sheetView>
  </sheetViews>
  <sheetFormatPr defaultColWidth="9.140625" defaultRowHeight="12.75"/>
  <cols>
    <col min="1" max="1" width="25.28125" style="87" customWidth="1"/>
    <col min="2" max="2" width="3.7109375" style="87" customWidth="1"/>
    <col min="3" max="3" width="27.57421875" style="87" customWidth="1"/>
    <col min="4" max="14" width="5.7109375" style="87" customWidth="1"/>
    <col min="15" max="15" width="9.140625" style="87" customWidth="1"/>
    <col min="16" max="16" width="16.28125" style="87" bestFit="1" customWidth="1"/>
    <col min="17" max="17" width="88.28125" style="87" customWidth="1"/>
    <col min="18" max="18" width="19.57421875" style="87" bestFit="1" customWidth="1"/>
    <col min="19" max="19" width="8.7109375" style="87" customWidth="1"/>
    <col min="20" max="20" width="8.57421875" style="87" customWidth="1"/>
    <col min="21" max="21" width="7.8515625" style="87" customWidth="1"/>
    <col min="22" max="23" width="8.28125" style="87" customWidth="1"/>
    <col min="24" max="24" width="8.57421875" style="87" customWidth="1"/>
    <col min="25" max="16384" width="9.140625" style="87" customWidth="1"/>
  </cols>
  <sheetData>
    <row r="1" spans="1:24" ht="24" customHeight="1">
      <c r="A1" s="402" t="s">
        <v>49</v>
      </c>
      <c r="B1" s="483" t="s">
        <v>50</v>
      </c>
      <c r="C1" s="483"/>
      <c r="D1" s="61" t="s">
        <v>3</v>
      </c>
      <c r="E1" s="61"/>
      <c r="F1" s="62"/>
      <c r="G1" s="61" t="s">
        <v>4</v>
      </c>
      <c r="H1" s="63"/>
      <c r="I1" s="64"/>
      <c r="J1" s="61" t="s">
        <v>7</v>
      </c>
      <c r="K1" s="63"/>
      <c r="L1" s="64"/>
      <c r="M1" s="65" t="s">
        <v>9</v>
      </c>
      <c r="N1" s="66"/>
      <c r="S1" s="29" t="s">
        <v>169</v>
      </c>
      <c r="T1" s="29" t="s">
        <v>170</v>
      </c>
      <c r="U1" s="29" t="s">
        <v>171</v>
      </c>
      <c r="V1" s="29" t="s">
        <v>172</v>
      </c>
      <c r="W1" s="29" t="s">
        <v>173</v>
      </c>
      <c r="X1" s="29" t="s">
        <v>174</v>
      </c>
    </row>
    <row r="2" spans="1:24" ht="18" customHeight="1">
      <c r="A2" s="41" t="str">
        <f>'Deelnemers oranje'!B2</f>
        <v>Ferdinand Kroes</v>
      </c>
      <c r="B2" s="140"/>
      <c r="C2" s="41" t="str">
        <f>'Deelnemers oranje'!B3</f>
        <v>Kitkhayan (Neung)</v>
      </c>
      <c r="D2" s="142">
        <v>0</v>
      </c>
      <c r="E2" s="142">
        <v>0</v>
      </c>
      <c r="F2" s="233"/>
      <c r="G2" s="142">
        <v>0</v>
      </c>
      <c r="H2" s="142">
        <v>0</v>
      </c>
      <c r="I2" s="233"/>
      <c r="J2" s="142">
        <v>0</v>
      </c>
      <c r="K2" s="142">
        <v>0</v>
      </c>
      <c r="L2" s="233"/>
      <c r="M2" s="142">
        <f>S2+U2+W2</f>
        <v>0</v>
      </c>
      <c r="N2" s="142">
        <f>T2+V2+X2</f>
        <v>0</v>
      </c>
      <c r="P2" s="93"/>
      <c r="S2" s="1" t="b">
        <f>IF(D2="","",IF(D2&gt;E2,1,IF(E2&lt;D2,0)))</f>
        <v>0</v>
      </c>
      <c r="T2" s="1" t="b">
        <f>IF(E2="","",IF(E2&gt;D2,1,IF(D2&lt;E2,0)))</f>
        <v>0</v>
      </c>
      <c r="U2" s="1" t="b">
        <f>IF(G2="","",IF(G2&gt;H2,1,IF(H2&lt;G2,0)))</f>
        <v>0</v>
      </c>
      <c r="V2" s="1" t="b">
        <f>IF(H2="","",IF(H2&gt;G2,1,IF(G2&lt;H2,0)))</f>
        <v>0</v>
      </c>
      <c r="W2" s="1" t="b">
        <f>IF(J2="","",IF(J2&gt;K2,1,IF(K2&lt;J2,0)))</f>
        <v>0</v>
      </c>
      <c r="X2" s="1" t="b">
        <f>IF(K2="","",IF(K2&gt;J2,1,IF(J2&lt;K2,0)))</f>
        <v>0</v>
      </c>
    </row>
    <row r="3" spans="1:24" ht="18" customHeight="1">
      <c r="A3" s="41" t="str">
        <f>'Deelnemers oranje'!B2</f>
        <v>Ferdinand Kroes</v>
      </c>
      <c r="B3" s="140"/>
      <c r="C3" s="41" t="str">
        <f>'Deelnemers oranje'!B4</f>
        <v>Hans de Vries</v>
      </c>
      <c r="D3" s="142">
        <v>0</v>
      </c>
      <c r="E3" s="142">
        <v>0</v>
      </c>
      <c r="F3" s="233"/>
      <c r="G3" s="142">
        <v>0</v>
      </c>
      <c r="H3" s="142">
        <v>0</v>
      </c>
      <c r="I3" s="233"/>
      <c r="J3" s="142">
        <v>0</v>
      </c>
      <c r="K3" s="142">
        <v>0</v>
      </c>
      <c r="L3" s="233"/>
      <c r="M3" s="142">
        <f aca="true" t="shared" si="0" ref="M3:M25">S3+U3+W3</f>
        <v>0</v>
      </c>
      <c r="N3" s="142">
        <f aca="true" t="shared" si="1" ref="N3:N25">T3+V3+X3</f>
        <v>0</v>
      </c>
      <c r="P3" s="28"/>
      <c r="S3" s="1" t="b">
        <f aca="true" t="shared" si="2" ref="S3:S25">IF(D3="","",IF(D3&gt;E3,1,IF(E3&lt;D3,0)))</f>
        <v>0</v>
      </c>
      <c r="T3" s="1" t="b">
        <f aca="true" t="shared" si="3" ref="T3:T25">IF(E3="","",IF(E3&gt;D3,1,IF(D3&lt;E3,0)))</f>
        <v>0</v>
      </c>
      <c r="U3" s="1" t="b">
        <f aca="true" t="shared" si="4" ref="U3:U25">IF(G3="","",IF(G3&gt;H3,1,IF(H3&lt;G3,0)))</f>
        <v>0</v>
      </c>
      <c r="V3" s="1" t="b">
        <f aca="true" t="shared" si="5" ref="V3:V25">IF(H3="","",IF(H3&gt;G3,1,IF(G3&lt;H3,0)))</f>
        <v>0</v>
      </c>
      <c r="W3" s="1" t="b">
        <f aca="true" t="shared" si="6" ref="W3:W25">IF(J3="","",IF(J3&gt;K3,1,IF(K3&lt;J3,0)))</f>
        <v>0</v>
      </c>
      <c r="X3" s="1" t="b">
        <f aca="true" t="shared" si="7" ref="X3:X25">IF(K3="","",IF(K3&gt;J3,1,IF(J3&lt;K3,0)))</f>
        <v>0</v>
      </c>
    </row>
    <row r="4" spans="1:24" ht="18" customHeight="1">
      <c r="A4" s="41" t="str">
        <f>'Deelnemers oranje'!B2</f>
        <v>Ferdinand Kroes</v>
      </c>
      <c r="B4" s="140"/>
      <c r="C4" s="41" t="str">
        <f>'Deelnemers oranje'!B5</f>
        <v>Mario Theders</v>
      </c>
      <c r="D4" s="142">
        <v>0</v>
      </c>
      <c r="E4" s="142">
        <v>0</v>
      </c>
      <c r="F4" s="233"/>
      <c r="G4" s="142">
        <v>0</v>
      </c>
      <c r="H4" s="142">
        <v>0</v>
      </c>
      <c r="I4" s="233"/>
      <c r="J4" s="142">
        <v>0</v>
      </c>
      <c r="K4" s="142">
        <v>0</v>
      </c>
      <c r="L4" s="233"/>
      <c r="M4" s="142">
        <f t="shared" si="0"/>
        <v>0</v>
      </c>
      <c r="N4" s="142">
        <f t="shared" si="1"/>
        <v>0</v>
      </c>
      <c r="P4" s="88"/>
      <c r="R4" s="161"/>
      <c r="S4" s="1" t="b">
        <f t="shared" si="2"/>
        <v>0</v>
      </c>
      <c r="T4" s="1" t="b">
        <f t="shared" si="3"/>
        <v>0</v>
      </c>
      <c r="U4" s="1" t="b">
        <f t="shared" si="4"/>
        <v>0</v>
      </c>
      <c r="V4" s="1" t="b">
        <f t="shared" si="5"/>
        <v>0</v>
      </c>
      <c r="W4" s="1" t="b">
        <f t="shared" si="6"/>
        <v>0</v>
      </c>
      <c r="X4" s="1" t="b">
        <f t="shared" si="7"/>
        <v>0</v>
      </c>
    </row>
    <row r="5" spans="1:24" ht="18" customHeight="1">
      <c r="A5" s="41" t="str">
        <f>'Deelnemers oranje'!B2</f>
        <v>Ferdinand Kroes</v>
      </c>
      <c r="B5" s="140"/>
      <c r="C5" s="41" t="str">
        <f>'Deelnemers oranje'!B6</f>
        <v>Paul Koning</v>
      </c>
      <c r="D5" s="142">
        <v>0</v>
      </c>
      <c r="E5" s="142">
        <v>0</v>
      </c>
      <c r="F5" s="233"/>
      <c r="G5" s="142">
        <v>0</v>
      </c>
      <c r="H5" s="142">
        <v>0</v>
      </c>
      <c r="I5" s="233"/>
      <c r="J5" s="142">
        <v>0</v>
      </c>
      <c r="K5" s="142">
        <v>0</v>
      </c>
      <c r="L5" s="233"/>
      <c r="M5" s="142">
        <f t="shared" si="0"/>
        <v>0</v>
      </c>
      <c r="N5" s="142">
        <f t="shared" si="1"/>
        <v>0</v>
      </c>
      <c r="P5" s="88"/>
      <c r="R5" s="161"/>
      <c r="S5" s="1" t="b">
        <f t="shared" si="2"/>
        <v>0</v>
      </c>
      <c r="T5" s="1" t="b">
        <f t="shared" si="3"/>
        <v>0</v>
      </c>
      <c r="U5" s="1" t="b">
        <f t="shared" si="4"/>
        <v>0</v>
      </c>
      <c r="V5" s="1" t="b">
        <f t="shared" si="5"/>
        <v>0</v>
      </c>
      <c r="W5" s="1" t="b">
        <f t="shared" si="6"/>
        <v>0</v>
      </c>
      <c r="X5" s="1" t="b">
        <f t="shared" si="7"/>
        <v>0</v>
      </c>
    </row>
    <row r="6" spans="1:24" ht="18" customHeight="1">
      <c r="A6" s="41" t="str">
        <f>'Deelnemers oranje'!B2</f>
        <v>Ferdinand Kroes</v>
      </c>
      <c r="B6" s="140"/>
      <c r="C6" s="41" t="str">
        <f>'Deelnemers oranje'!B7</f>
        <v>Jelle van Perlo</v>
      </c>
      <c r="D6" s="142">
        <v>0</v>
      </c>
      <c r="E6" s="142">
        <v>0</v>
      </c>
      <c r="F6" s="233"/>
      <c r="G6" s="142">
        <v>0</v>
      </c>
      <c r="H6" s="142">
        <v>0</v>
      </c>
      <c r="I6" s="233"/>
      <c r="J6" s="142">
        <v>0</v>
      </c>
      <c r="K6" s="142">
        <v>0</v>
      </c>
      <c r="L6" s="233"/>
      <c r="M6" s="142">
        <f t="shared" si="0"/>
        <v>0</v>
      </c>
      <c r="N6" s="142">
        <f t="shared" si="1"/>
        <v>0</v>
      </c>
      <c r="P6" s="93"/>
      <c r="R6" s="161"/>
      <c r="S6" s="1" t="b">
        <f t="shared" si="2"/>
        <v>0</v>
      </c>
      <c r="T6" s="1" t="b">
        <f t="shared" si="3"/>
        <v>0</v>
      </c>
      <c r="U6" s="1" t="b">
        <f t="shared" si="4"/>
        <v>0</v>
      </c>
      <c r="V6" s="1" t="b">
        <f t="shared" si="5"/>
        <v>0</v>
      </c>
      <c r="W6" s="1" t="b">
        <f t="shared" si="6"/>
        <v>0</v>
      </c>
      <c r="X6" s="1" t="b">
        <f t="shared" si="7"/>
        <v>0</v>
      </c>
    </row>
    <row r="7" spans="1:24" ht="18" customHeight="1">
      <c r="A7" s="41" t="str">
        <f>'Deelnemers oranje'!B3</f>
        <v>Kitkhayan (Neung)</v>
      </c>
      <c r="B7" s="403"/>
      <c r="C7" s="41" t="str">
        <f>'Deelnemers oranje'!B4</f>
        <v>Hans de Vries</v>
      </c>
      <c r="D7" s="142">
        <v>0</v>
      </c>
      <c r="E7" s="142">
        <v>0</v>
      </c>
      <c r="F7" s="233"/>
      <c r="G7" s="142">
        <v>0</v>
      </c>
      <c r="H7" s="142">
        <v>0</v>
      </c>
      <c r="I7" s="233"/>
      <c r="J7" s="142">
        <v>0</v>
      </c>
      <c r="K7" s="142">
        <v>0</v>
      </c>
      <c r="L7" s="233"/>
      <c r="M7" s="142">
        <f t="shared" si="0"/>
        <v>0</v>
      </c>
      <c r="N7" s="142">
        <f t="shared" si="1"/>
        <v>0</v>
      </c>
      <c r="O7" s="93"/>
      <c r="P7" s="93"/>
      <c r="S7" s="1" t="b">
        <f t="shared" si="2"/>
        <v>0</v>
      </c>
      <c r="T7" s="1" t="b">
        <f t="shared" si="3"/>
        <v>0</v>
      </c>
      <c r="U7" s="1" t="b">
        <f t="shared" si="4"/>
        <v>0</v>
      </c>
      <c r="V7" s="1" t="b">
        <f t="shared" si="5"/>
        <v>0</v>
      </c>
      <c r="W7" s="1" t="b">
        <f t="shared" si="6"/>
        <v>0</v>
      </c>
      <c r="X7" s="1" t="b">
        <f t="shared" si="7"/>
        <v>0</v>
      </c>
    </row>
    <row r="8" spans="1:24" ht="18" customHeight="1">
      <c r="A8" s="41" t="str">
        <f>'Deelnemers oranje'!B3</f>
        <v>Kitkhayan (Neung)</v>
      </c>
      <c r="B8" s="404"/>
      <c r="C8" s="41" t="str">
        <f>'Deelnemers oranje'!B5</f>
        <v>Mario Theders</v>
      </c>
      <c r="D8" s="142">
        <v>0</v>
      </c>
      <c r="E8" s="142">
        <v>0</v>
      </c>
      <c r="F8" s="233"/>
      <c r="G8" s="142">
        <v>0</v>
      </c>
      <c r="H8" s="142">
        <v>0</v>
      </c>
      <c r="I8" s="233"/>
      <c r="J8" s="142">
        <v>0</v>
      </c>
      <c r="K8" s="142">
        <v>0</v>
      </c>
      <c r="L8" s="233"/>
      <c r="M8" s="142">
        <f t="shared" si="0"/>
        <v>0</v>
      </c>
      <c r="N8" s="142">
        <f t="shared" si="1"/>
        <v>0</v>
      </c>
      <c r="O8" s="93"/>
      <c r="P8" s="93"/>
      <c r="R8" s="144"/>
      <c r="S8" s="1" t="b">
        <f t="shared" si="2"/>
        <v>0</v>
      </c>
      <c r="T8" s="1" t="b">
        <f t="shared" si="3"/>
        <v>0</v>
      </c>
      <c r="U8" s="1" t="b">
        <f t="shared" si="4"/>
        <v>0</v>
      </c>
      <c r="V8" s="1" t="b">
        <f t="shared" si="5"/>
        <v>0</v>
      </c>
      <c r="W8" s="1" t="b">
        <f t="shared" si="6"/>
        <v>0</v>
      </c>
      <c r="X8" s="1" t="b">
        <f t="shared" si="7"/>
        <v>0</v>
      </c>
    </row>
    <row r="9" spans="1:24" ht="18" customHeight="1">
      <c r="A9" s="41" t="str">
        <f>'Deelnemers oranje'!B3</f>
        <v>Kitkhayan (Neung)</v>
      </c>
      <c r="B9" s="228"/>
      <c r="C9" s="41" t="str">
        <f>'Deelnemers oranje'!B6</f>
        <v>Paul Koning</v>
      </c>
      <c r="D9" s="142">
        <v>0</v>
      </c>
      <c r="E9" s="142">
        <v>0</v>
      </c>
      <c r="F9" s="233"/>
      <c r="G9" s="142">
        <v>0</v>
      </c>
      <c r="H9" s="142">
        <v>0</v>
      </c>
      <c r="I9" s="233"/>
      <c r="J9" s="142">
        <v>0</v>
      </c>
      <c r="K9" s="142">
        <v>0</v>
      </c>
      <c r="L9" s="233"/>
      <c r="M9" s="142">
        <f t="shared" si="0"/>
        <v>0</v>
      </c>
      <c r="N9" s="142">
        <f t="shared" si="1"/>
        <v>0</v>
      </c>
      <c r="O9" s="93"/>
      <c r="P9" s="93"/>
      <c r="R9" s="161"/>
      <c r="S9" s="1" t="b">
        <f t="shared" si="2"/>
        <v>0</v>
      </c>
      <c r="T9" s="1" t="b">
        <f t="shared" si="3"/>
        <v>0</v>
      </c>
      <c r="U9" s="1" t="b">
        <f t="shared" si="4"/>
        <v>0</v>
      </c>
      <c r="V9" s="1" t="b">
        <f t="shared" si="5"/>
        <v>0</v>
      </c>
      <c r="W9" s="1" t="b">
        <f t="shared" si="6"/>
        <v>0</v>
      </c>
      <c r="X9" s="1" t="b">
        <f t="shared" si="7"/>
        <v>0</v>
      </c>
    </row>
    <row r="10" spans="1:24" ht="18" customHeight="1">
      <c r="A10" s="41" t="str">
        <f>'Deelnemers oranje'!B3</f>
        <v>Kitkhayan (Neung)</v>
      </c>
      <c r="B10" s="228"/>
      <c r="C10" s="41" t="str">
        <f>'Deelnemers oranje'!B7</f>
        <v>Jelle van Perlo</v>
      </c>
      <c r="D10" s="142">
        <v>0</v>
      </c>
      <c r="E10" s="142">
        <v>0</v>
      </c>
      <c r="F10" s="233"/>
      <c r="G10" s="142">
        <v>0</v>
      </c>
      <c r="H10" s="142">
        <v>0</v>
      </c>
      <c r="I10" s="233"/>
      <c r="J10" s="142">
        <v>0</v>
      </c>
      <c r="K10" s="142">
        <v>0</v>
      </c>
      <c r="L10" s="233"/>
      <c r="M10" s="142">
        <f t="shared" si="0"/>
        <v>0</v>
      </c>
      <c r="N10" s="142">
        <f t="shared" si="1"/>
        <v>0</v>
      </c>
      <c r="O10" s="93"/>
      <c r="P10" s="93"/>
      <c r="R10" s="161"/>
      <c r="S10" s="1" t="b">
        <f t="shared" si="2"/>
        <v>0</v>
      </c>
      <c r="T10" s="1" t="b">
        <f t="shared" si="3"/>
        <v>0</v>
      </c>
      <c r="U10" s="1" t="b">
        <f t="shared" si="4"/>
        <v>0</v>
      </c>
      <c r="V10" s="1" t="b">
        <f t="shared" si="5"/>
        <v>0</v>
      </c>
      <c r="W10" s="1" t="b">
        <f t="shared" si="6"/>
        <v>0</v>
      </c>
      <c r="X10" s="1" t="b">
        <f t="shared" si="7"/>
        <v>0</v>
      </c>
    </row>
    <row r="11" spans="1:24" ht="18" customHeight="1">
      <c r="A11" s="41" t="str">
        <f>'Deelnemers oranje'!B4</f>
        <v>Hans de Vries</v>
      </c>
      <c r="B11" s="228"/>
      <c r="C11" s="41" t="str">
        <f>'Deelnemers oranje'!B5</f>
        <v>Mario Theders</v>
      </c>
      <c r="D11" s="142">
        <v>0</v>
      </c>
      <c r="E11" s="142">
        <v>0</v>
      </c>
      <c r="F11" s="233"/>
      <c r="G11" s="142">
        <v>0</v>
      </c>
      <c r="H11" s="142">
        <v>0</v>
      </c>
      <c r="I11" s="233"/>
      <c r="J11" s="142">
        <v>0</v>
      </c>
      <c r="K11" s="142">
        <v>0</v>
      </c>
      <c r="L11" s="233"/>
      <c r="M11" s="142">
        <f t="shared" si="0"/>
        <v>0</v>
      </c>
      <c r="N11" s="142">
        <f t="shared" si="1"/>
        <v>0</v>
      </c>
      <c r="O11" s="93"/>
      <c r="P11" s="93"/>
      <c r="R11" s="161"/>
      <c r="S11" s="1" t="b">
        <f t="shared" si="2"/>
        <v>0</v>
      </c>
      <c r="T11" s="1" t="b">
        <f t="shared" si="3"/>
        <v>0</v>
      </c>
      <c r="U11" s="1" t="b">
        <f t="shared" si="4"/>
        <v>0</v>
      </c>
      <c r="V11" s="1" t="b">
        <f t="shared" si="5"/>
        <v>0</v>
      </c>
      <c r="W11" s="1" t="b">
        <f t="shared" si="6"/>
        <v>0</v>
      </c>
      <c r="X11" s="1" t="b">
        <f t="shared" si="7"/>
        <v>0</v>
      </c>
    </row>
    <row r="12" spans="1:24" ht="18" customHeight="1">
      <c r="A12" s="41" t="str">
        <f>'Deelnemers oranje'!B4</f>
        <v>Hans de Vries</v>
      </c>
      <c r="B12" s="228"/>
      <c r="C12" s="41" t="str">
        <f>'Deelnemers oranje'!B6</f>
        <v>Paul Koning</v>
      </c>
      <c r="D12" s="142">
        <v>0</v>
      </c>
      <c r="E12" s="142">
        <v>0</v>
      </c>
      <c r="F12" s="233"/>
      <c r="G12" s="142">
        <v>0</v>
      </c>
      <c r="H12" s="142">
        <v>0</v>
      </c>
      <c r="I12" s="233"/>
      <c r="J12" s="142">
        <v>0</v>
      </c>
      <c r="K12" s="142">
        <v>0</v>
      </c>
      <c r="L12" s="233"/>
      <c r="M12" s="142">
        <f t="shared" si="0"/>
        <v>0</v>
      </c>
      <c r="N12" s="142">
        <f t="shared" si="1"/>
        <v>0</v>
      </c>
      <c r="O12" s="93"/>
      <c r="P12" s="93"/>
      <c r="R12" s="144"/>
      <c r="S12" s="1" t="b">
        <f t="shared" si="2"/>
        <v>0</v>
      </c>
      <c r="T12" s="1" t="b">
        <f t="shared" si="3"/>
        <v>0</v>
      </c>
      <c r="U12" s="1" t="b">
        <f t="shared" si="4"/>
        <v>0</v>
      </c>
      <c r="V12" s="1" t="b">
        <f t="shared" si="5"/>
        <v>0</v>
      </c>
      <c r="W12" s="1" t="b">
        <f t="shared" si="6"/>
        <v>0</v>
      </c>
      <c r="X12" s="1" t="b">
        <f t="shared" si="7"/>
        <v>0</v>
      </c>
    </row>
    <row r="13" spans="1:24" ht="18" customHeight="1">
      <c r="A13" s="41" t="str">
        <f>'Deelnemers oranje'!B4</f>
        <v>Hans de Vries</v>
      </c>
      <c r="B13" s="228"/>
      <c r="C13" s="41" t="str">
        <f>'Deelnemers oranje'!B7</f>
        <v>Jelle van Perlo</v>
      </c>
      <c r="D13" s="142">
        <v>0</v>
      </c>
      <c r="E13" s="142">
        <v>0</v>
      </c>
      <c r="F13" s="233"/>
      <c r="G13" s="142">
        <v>0</v>
      </c>
      <c r="H13" s="142">
        <v>0</v>
      </c>
      <c r="I13" s="233"/>
      <c r="J13" s="142">
        <v>0</v>
      </c>
      <c r="K13" s="142">
        <v>0</v>
      </c>
      <c r="L13" s="233"/>
      <c r="M13" s="142">
        <f t="shared" si="0"/>
        <v>0</v>
      </c>
      <c r="N13" s="142">
        <f t="shared" si="1"/>
        <v>0</v>
      </c>
      <c r="O13" s="93"/>
      <c r="P13" s="93"/>
      <c r="S13" s="1" t="b">
        <f t="shared" si="2"/>
        <v>0</v>
      </c>
      <c r="T13" s="1" t="b">
        <f t="shared" si="3"/>
        <v>0</v>
      </c>
      <c r="U13" s="1" t="b">
        <f t="shared" si="4"/>
        <v>0</v>
      </c>
      <c r="V13" s="1" t="b">
        <f t="shared" si="5"/>
        <v>0</v>
      </c>
      <c r="W13" s="1" t="b">
        <f t="shared" si="6"/>
        <v>0</v>
      </c>
      <c r="X13" s="1" t="b">
        <f t="shared" si="7"/>
        <v>0</v>
      </c>
    </row>
    <row r="14" spans="1:24" ht="18" customHeight="1">
      <c r="A14" s="41" t="str">
        <f>'Deelnemers oranje'!B5</f>
        <v>Mario Theders</v>
      </c>
      <c r="B14" s="228"/>
      <c r="C14" s="41" t="str">
        <f>'Deelnemers oranje'!B6</f>
        <v>Paul Koning</v>
      </c>
      <c r="D14" s="142">
        <v>0</v>
      </c>
      <c r="E14" s="142">
        <v>0</v>
      </c>
      <c r="F14" s="141"/>
      <c r="G14" s="142">
        <v>0</v>
      </c>
      <c r="H14" s="142">
        <v>0</v>
      </c>
      <c r="I14" s="141"/>
      <c r="J14" s="142">
        <v>0</v>
      </c>
      <c r="K14" s="142">
        <v>0</v>
      </c>
      <c r="L14" s="141"/>
      <c r="M14" s="142">
        <f t="shared" si="0"/>
        <v>0</v>
      </c>
      <c r="N14" s="142">
        <f t="shared" si="1"/>
        <v>0</v>
      </c>
      <c r="O14" s="93"/>
      <c r="P14" s="93"/>
      <c r="S14" s="1" t="b">
        <f t="shared" si="2"/>
        <v>0</v>
      </c>
      <c r="T14" s="1" t="b">
        <f t="shared" si="3"/>
        <v>0</v>
      </c>
      <c r="U14" s="1" t="b">
        <f t="shared" si="4"/>
        <v>0</v>
      </c>
      <c r="V14" s="1" t="b">
        <f t="shared" si="5"/>
        <v>0</v>
      </c>
      <c r="W14" s="1" t="b">
        <f t="shared" si="6"/>
        <v>0</v>
      </c>
      <c r="X14" s="1" t="b">
        <f t="shared" si="7"/>
        <v>0</v>
      </c>
    </row>
    <row r="15" spans="1:24" ht="18" customHeight="1">
      <c r="A15" s="41" t="str">
        <f>'Deelnemers oranje'!B5</f>
        <v>Mario Theders</v>
      </c>
      <c r="B15" s="228"/>
      <c r="C15" s="41" t="str">
        <f>'Deelnemers oranje'!B7</f>
        <v>Jelle van Perlo</v>
      </c>
      <c r="D15" s="142">
        <v>0</v>
      </c>
      <c r="E15" s="142">
        <v>0</v>
      </c>
      <c r="F15" s="141"/>
      <c r="G15" s="142">
        <v>0</v>
      </c>
      <c r="H15" s="142">
        <v>0</v>
      </c>
      <c r="I15" s="141"/>
      <c r="J15" s="142">
        <v>0</v>
      </c>
      <c r="K15" s="142">
        <v>0</v>
      </c>
      <c r="L15" s="141"/>
      <c r="M15" s="142">
        <f t="shared" si="0"/>
        <v>0</v>
      </c>
      <c r="N15" s="142">
        <f t="shared" si="1"/>
        <v>0</v>
      </c>
      <c r="O15" s="93"/>
      <c r="P15" s="93"/>
      <c r="S15" s="1" t="b">
        <f t="shared" si="2"/>
        <v>0</v>
      </c>
      <c r="T15" s="1" t="b">
        <f t="shared" si="3"/>
        <v>0</v>
      </c>
      <c r="U15" s="1" t="b">
        <f t="shared" si="4"/>
        <v>0</v>
      </c>
      <c r="V15" s="1" t="b">
        <f t="shared" si="5"/>
        <v>0</v>
      </c>
      <c r="W15" s="1" t="b">
        <f t="shared" si="6"/>
        <v>0</v>
      </c>
      <c r="X15" s="1" t="b">
        <f t="shared" si="7"/>
        <v>0</v>
      </c>
    </row>
    <row r="16" spans="1:24" ht="18" customHeight="1">
      <c r="A16" s="41" t="str">
        <f>'Deelnemers oranje'!B6</f>
        <v>Paul Koning</v>
      </c>
      <c r="B16" s="228"/>
      <c r="C16" s="41" t="str">
        <f>'Deelnemers oranje'!B7</f>
        <v>Jelle van Perlo</v>
      </c>
      <c r="D16" s="142">
        <v>0</v>
      </c>
      <c r="E16" s="142">
        <v>0</v>
      </c>
      <c r="F16" s="141"/>
      <c r="G16" s="142">
        <v>0</v>
      </c>
      <c r="H16" s="142">
        <v>0</v>
      </c>
      <c r="I16" s="141"/>
      <c r="J16" s="142">
        <v>0</v>
      </c>
      <c r="K16" s="142">
        <v>0</v>
      </c>
      <c r="L16" s="141"/>
      <c r="M16" s="142">
        <f t="shared" si="0"/>
        <v>0</v>
      </c>
      <c r="N16" s="142">
        <f t="shared" si="1"/>
        <v>0</v>
      </c>
      <c r="O16" s="93"/>
      <c r="P16" s="93"/>
      <c r="S16" s="1" t="b">
        <f t="shared" si="2"/>
        <v>0</v>
      </c>
      <c r="T16" s="1" t="b">
        <f t="shared" si="3"/>
        <v>0</v>
      </c>
      <c r="U16" s="1" t="b">
        <f t="shared" si="4"/>
        <v>0</v>
      </c>
      <c r="V16" s="1" t="b">
        <f t="shared" si="5"/>
        <v>0</v>
      </c>
      <c r="W16" s="1" t="b">
        <f t="shared" si="6"/>
        <v>0</v>
      </c>
      <c r="X16" s="1" t="b">
        <f t="shared" si="7"/>
        <v>0</v>
      </c>
    </row>
    <row r="17" spans="1:24" ht="18" customHeight="1" hidden="1">
      <c r="A17" s="41" t="str">
        <f>'Deelnemers oranje'!B6</f>
        <v>Paul Koning</v>
      </c>
      <c r="B17" s="228"/>
      <c r="C17" s="41">
        <f>'Deelnemers oranje'!B8</f>
        <v>0</v>
      </c>
      <c r="D17" s="142">
        <v>0</v>
      </c>
      <c r="E17" s="142">
        <v>0</v>
      </c>
      <c r="F17" s="141"/>
      <c r="G17" s="142">
        <v>0</v>
      </c>
      <c r="H17" s="142">
        <v>0</v>
      </c>
      <c r="I17" s="141"/>
      <c r="J17" s="142">
        <v>0</v>
      </c>
      <c r="K17" s="142">
        <v>0</v>
      </c>
      <c r="L17" s="141"/>
      <c r="M17" s="142">
        <f t="shared" si="0"/>
        <v>0</v>
      </c>
      <c r="N17" s="142">
        <f t="shared" si="1"/>
        <v>0</v>
      </c>
      <c r="O17" s="93"/>
      <c r="P17" s="93"/>
      <c r="S17" s="1" t="b">
        <f t="shared" si="2"/>
        <v>0</v>
      </c>
      <c r="T17" s="1" t="b">
        <f t="shared" si="3"/>
        <v>0</v>
      </c>
      <c r="U17" s="1" t="b">
        <f t="shared" si="4"/>
        <v>0</v>
      </c>
      <c r="V17" s="1" t="b">
        <f t="shared" si="5"/>
        <v>0</v>
      </c>
      <c r="W17" s="1" t="b">
        <f t="shared" si="6"/>
        <v>0</v>
      </c>
      <c r="X17" s="1" t="b">
        <f t="shared" si="7"/>
        <v>0</v>
      </c>
    </row>
    <row r="18" spans="1:24" ht="18" customHeight="1" hidden="1">
      <c r="A18" s="41" t="str">
        <f>'Deelnemers oranje'!B7</f>
        <v>Jelle van Perlo</v>
      </c>
      <c r="B18" s="228"/>
      <c r="C18" s="41">
        <f>'Deelnemers oranje'!B8</f>
        <v>0</v>
      </c>
      <c r="D18" s="142">
        <v>0</v>
      </c>
      <c r="E18" s="142">
        <v>0</v>
      </c>
      <c r="F18" s="141"/>
      <c r="G18" s="142">
        <v>0</v>
      </c>
      <c r="H18" s="142">
        <v>0</v>
      </c>
      <c r="I18" s="141"/>
      <c r="J18" s="142">
        <v>0</v>
      </c>
      <c r="K18" s="142">
        <v>0</v>
      </c>
      <c r="L18" s="141"/>
      <c r="M18" s="142">
        <f t="shared" si="0"/>
        <v>0</v>
      </c>
      <c r="N18" s="142">
        <f t="shared" si="1"/>
        <v>0</v>
      </c>
      <c r="S18" s="1" t="b">
        <f t="shared" si="2"/>
        <v>0</v>
      </c>
      <c r="T18" s="1" t="b">
        <f t="shared" si="3"/>
        <v>0</v>
      </c>
      <c r="U18" s="1" t="b">
        <f t="shared" si="4"/>
        <v>0</v>
      </c>
      <c r="V18" s="1" t="b">
        <f t="shared" si="5"/>
        <v>0</v>
      </c>
      <c r="W18" s="1" t="b">
        <f t="shared" si="6"/>
        <v>0</v>
      </c>
      <c r="X18" s="1" t="b">
        <f t="shared" si="7"/>
        <v>0</v>
      </c>
    </row>
    <row r="19" spans="1:24" ht="18" customHeight="1" hidden="1">
      <c r="A19" s="41">
        <f>'Deelnemers oranje'!B9</f>
        <v>0</v>
      </c>
      <c r="B19" s="228"/>
      <c r="C19" s="41" t="str">
        <f>'Deelnemers oranje'!B2</f>
        <v>Ferdinand Kroes</v>
      </c>
      <c r="D19" s="142">
        <v>0</v>
      </c>
      <c r="E19" s="142">
        <v>0</v>
      </c>
      <c r="F19" s="141"/>
      <c r="G19" s="142">
        <v>0</v>
      </c>
      <c r="H19" s="142">
        <v>0</v>
      </c>
      <c r="I19" s="141"/>
      <c r="J19" s="142">
        <v>0</v>
      </c>
      <c r="K19" s="142">
        <v>0</v>
      </c>
      <c r="L19" s="141"/>
      <c r="M19" s="142">
        <f t="shared" si="0"/>
        <v>0</v>
      </c>
      <c r="N19" s="142">
        <f t="shared" si="1"/>
        <v>0</v>
      </c>
      <c r="S19" s="1" t="b">
        <f t="shared" si="2"/>
        <v>0</v>
      </c>
      <c r="T19" s="1" t="b">
        <f t="shared" si="3"/>
        <v>0</v>
      </c>
      <c r="U19" s="1" t="b">
        <f t="shared" si="4"/>
        <v>0</v>
      </c>
      <c r="V19" s="1" t="b">
        <f t="shared" si="5"/>
        <v>0</v>
      </c>
      <c r="W19" s="1" t="b">
        <f t="shared" si="6"/>
        <v>0</v>
      </c>
      <c r="X19" s="1" t="b">
        <f t="shared" si="7"/>
        <v>0</v>
      </c>
    </row>
    <row r="20" spans="1:24" ht="18" customHeight="1" hidden="1">
      <c r="A20" s="41">
        <f>'Deelnemers oranje'!B9</f>
        <v>0</v>
      </c>
      <c r="B20" s="228"/>
      <c r="C20" s="41" t="str">
        <f>'Deelnemers oranje'!B3</f>
        <v>Kitkhayan (Neung)</v>
      </c>
      <c r="D20" s="142">
        <v>0</v>
      </c>
      <c r="E20" s="142">
        <v>0</v>
      </c>
      <c r="F20" s="141"/>
      <c r="G20" s="142">
        <v>0</v>
      </c>
      <c r="H20" s="142">
        <v>0</v>
      </c>
      <c r="I20" s="141"/>
      <c r="J20" s="142">
        <v>0</v>
      </c>
      <c r="K20" s="142">
        <v>0</v>
      </c>
      <c r="L20" s="141"/>
      <c r="M20" s="142">
        <f t="shared" si="0"/>
        <v>0</v>
      </c>
      <c r="N20" s="142">
        <f t="shared" si="1"/>
        <v>0</v>
      </c>
      <c r="S20" s="1" t="b">
        <f t="shared" si="2"/>
        <v>0</v>
      </c>
      <c r="T20" s="1" t="b">
        <f t="shared" si="3"/>
        <v>0</v>
      </c>
      <c r="U20" s="1" t="b">
        <f t="shared" si="4"/>
        <v>0</v>
      </c>
      <c r="V20" s="1" t="b">
        <f t="shared" si="5"/>
        <v>0</v>
      </c>
      <c r="W20" s="1" t="b">
        <f t="shared" si="6"/>
        <v>0</v>
      </c>
      <c r="X20" s="1" t="b">
        <f t="shared" si="7"/>
        <v>0</v>
      </c>
    </row>
    <row r="21" spans="1:24" ht="18" customHeight="1" hidden="1">
      <c r="A21" s="41">
        <f>'Deelnemers oranje'!B9</f>
        <v>0</v>
      </c>
      <c r="B21" s="18"/>
      <c r="C21" s="41" t="str">
        <f>'Deelnemers oranje'!B4</f>
        <v>Hans de Vries</v>
      </c>
      <c r="D21" s="142">
        <v>0</v>
      </c>
      <c r="E21" s="142">
        <v>0</v>
      </c>
      <c r="F21" s="141"/>
      <c r="G21" s="142">
        <v>0</v>
      </c>
      <c r="H21" s="142">
        <v>0</v>
      </c>
      <c r="I21" s="141"/>
      <c r="J21" s="142">
        <v>0</v>
      </c>
      <c r="K21" s="142">
        <v>0</v>
      </c>
      <c r="L21" s="141"/>
      <c r="M21" s="142">
        <f t="shared" si="0"/>
        <v>0</v>
      </c>
      <c r="N21" s="142">
        <f t="shared" si="1"/>
        <v>0</v>
      </c>
      <c r="S21" s="1" t="b">
        <f t="shared" si="2"/>
        <v>0</v>
      </c>
      <c r="T21" s="1" t="b">
        <f t="shared" si="3"/>
        <v>0</v>
      </c>
      <c r="U21" s="1" t="b">
        <f t="shared" si="4"/>
        <v>0</v>
      </c>
      <c r="V21" s="1" t="b">
        <f t="shared" si="5"/>
        <v>0</v>
      </c>
      <c r="W21" s="1" t="b">
        <f t="shared" si="6"/>
        <v>0</v>
      </c>
      <c r="X21" s="1" t="b">
        <f t="shared" si="7"/>
        <v>0</v>
      </c>
    </row>
    <row r="22" spans="1:24" ht="18" customHeight="1" hidden="1">
      <c r="A22" s="41">
        <f>'Deelnemers oranje'!B9</f>
        <v>0</v>
      </c>
      <c r="B22" s="228"/>
      <c r="C22" s="41" t="str">
        <f>'Deelnemers oranje'!B5</f>
        <v>Mario Theders</v>
      </c>
      <c r="D22" s="142">
        <v>0</v>
      </c>
      <c r="E22" s="142">
        <v>0</v>
      </c>
      <c r="F22" s="141"/>
      <c r="G22" s="142">
        <v>0</v>
      </c>
      <c r="H22" s="142">
        <v>0</v>
      </c>
      <c r="I22" s="141"/>
      <c r="J22" s="142">
        <v>0</v>
      </c>
      <c r="K22" s="142">
        <v>0</v>
      </c>
      <c r="L22" s="141"/>
      <c r="M22" s="142">
        <f t="shared" si="0"/>
        <v>0</v>
      </c>
      <c r="N22" s="142">
        <f t="shared" si="1"/>
        <v>0</v>
      </c>
      <c r="S22" s="1" t="b">
        <f t="shared" si="2"/>
        <v>0</v>
      </c>
      <c r="T22" s="1" t="b">
        <f t="shared" si="3"/>
        <v>0</v>
      </c>
      <c r="U22" s="1" t="b">
        <f t="shared" si="4"/>
        <v>0</v>
      </c>
      <c r="V22" s="1" t="b">
        <f t="shared" si="5"/>
        <v>0</v>
      </c>
      <c r="W22" s="1" t="b">
        <f t="shared" si="6"/>
        <v>0</v>
      </c>
      <c r="X22" s="1" t="b">
        <f t="shared" si="7"/>
        <v>0</v>
      </c>
    </row>
    <row r="23" spans="1:24" ht="18" customHeight="1" hidden="1">
      <c r="A23" s="41">
        <f>'Deelnemers oranje'!B9</f>
        <v>0</v>
      </c>
      <c r="B23" s="228"/>
      <c r="C23" s="41" t="str">
        <f>'Deelnemers oranje'!B6</f>
        <v>Paul Koning</v>
      </c>
      <c r="D23" s="142">
        <v>0</v>
      </c>
      <c r="E23" s="142">
        <v>0</v>
      </c>
      <c r="F23" s="141"/>
      <c r="G23" s="142">
        <v>0</v>
      </c>
      <c r="H23" s="142">
        <v>0</v>
      </c>
      <c r="I23" s="141"/>
      <c r="J23" s="142">
        <v>0</v>
      </c>
      <c r="K23" s="142">
        <v>0</v>
      </c>
      <c r="L23" s="141"/>
      <c r="M23" s="142">
        <f t="shared" si="0"/>
        <v>0</v>
      </c>
      <c r="N23" s="142">
        <f t="shared" si="1"/>
        <v>0</v>
      </c>
      <c r="S23" s="1" t="b">
        <f t="shared" si="2"/>
        <v>0</v>
      </c>
      <c r="T23" s="1" t="b">
        <f t="shared" si="3"/>
        <v>0</v>
      </c>
      <c r="U23" s="1" t="b">
        <f t="shared" si="4"/>
        <v>0</v>
      </c>
      <c r="V23" s="1" t="b">
        <f t="shared" si="5"/>
        <v>0</v>
      </c>
      <c r="W23" s="1" t="b">
        <f t="shared" si="6"/>
        <v>0</v>
      </c>
      <c r="X23" s="1" t="b">
        <f t="shared" si="7"/>
        <v>0</v>
      </c>
    </row>
    <row r="24" spans="1:24" ht="18" customHeight="1" hidden="1">
      <c r="A24" s="41">
        <f>'Deelnemers oranje'!B9</f>
        <v>0</v>
      </c>
      <c r="B24" s="228"/>
      <c r="C24" s="41" t="str">
        <f>'Deelnemers oranje'!B7</f>
        <v>Jelle van Perlo</v>
      </c>
      <c r="D24" s="142">
        <v>0</v>
      </c>
      <c r="E24" s="142">
        <v>0</v>
      </c>
      <c r="F24" s="141"/>
      <c r="G24" s="142">
        <v>0</v>
      </c>
      <c r="H24" s="142">
        <v>0</v>
      </c>
      <c r="I24" s="141"/>
      <c r="J24" s="142">
        <v>0</v>
      </c>
      <c r="K24" s="142">
        <v>0</v>
      </c>
      <c r="L24" s="141"/>
      <c r="M24" s="142">
        <f t="shared" si="0"/>
        <v>0</v>
      </c>
      <c r="N24" s="142">
        <f t="shared" si="1"/>
        <v>0</v>
      </c>
      <c r="S24" s="1" t="b">
        <f t="shared" si="2"/>
        <v>0</v>
      </c>
      <c r="T24" s="1" t="b">
        <f t="shared" si="3"/>
        <v>0</v>
      </c>
      <c r="U24" s="1" t="b">
        <f t="shared" si="4"/>
        <v>0</v>
      </c>
      <c r="V24" s="1" t="b">
        <f t="shared" si="5"/>
        <v>0</v>
      </c>
      <c r="W24" s="1" t="b">
        <f t="shared" si="6"/>
        <v>0</v>
      </c>
      <c r="X24" s="1" t="b">
        <f t="shared" si="7"/>
        <v>0</v>
      </c>
    </row>
    <row r="25" spans="1:24" ht="20.25" hidden="1">
      <c r="A25" s="41">
        <f>'Deelnemers oranje'!B9</f>
        <v>0</v>
      </c>
      <c r="B25" s="387"/>
      <c r="C25" s="41">
        <f>'Deelnemers oranje'!B8</f>
        <v>0</v>
      </c>
      <c r="D25" s="142">
        <v>0</v>
      </c>
      <c r="E25" s="142">
        <v>0</v>
      </c>
      <c r="F25" s="141"/>
      <c r="G25" s="142">
        <v>0</v>
      </c>
      <c r="H25" s="142">
        <v>0</v>
      </c>
      <c r="I25" s="141"/>
      <c r="J25" s="142">
        <v>0</v>
      </c>
      <c r="K25" s="142">
        <v>0</v>
      </c>
      <c r="L25" s="141"/>
      <c r="M25" s="142">
        <f t="shared" si="0"/>
        <v>0</v>
      </c>
      <c r="N25" s="142">
        <f t="shared" si="1"/>
        <v>0</v>
      </c>
      <c r="S25" s="1" t="b">
        <f t="shared" si="2"/>
        <v>0</v>
      </c>
      <c r="T25" s="1" t="b">
        <f t="shared" si="3"/>
        <v>0</v>
      </c>
      <c r="U25" s="1" t="b">
        <f t="shared" si="4"/>
        <v>0</v>
      </c>
      <c r="V25" s="1" t="b">
        <f t="shared" si="5"/>
        <v>0</v>
      </c>
      <c r="W25" s="1" t="b">
        <f t="shared" si="6"/>
        <v>0</v>
      </c>
      <c r="X25" s="1" t="b">
        <f t="shared" si="7"/>
        <v>0</v>
      </c>
    </row>
    <row r="26" ht="15.75">
      <c r="A26" s="161"/>
    </row>
    <row r="27" ht="15.75">
      <c r="A27" s="161"/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6">
    <tabColor rgb="FFFF0000"/>
  </sheetPr>
  <dimension ref="A1:AG51"/>
  <sheetViews>
    <sheetView zoomScale="63" zoomScaleNormal="63" zoomScalePageLayoutView="0" workbookViewId="0" topLeftCell="C1">
      <selection activeCell="J12" sqref="J12"/>
    </sheetView>
  </sheetViews>
  <sheetFormatPr defaultColWidth="9.140625" defaultRowHeight="12.75"/>
  <cols>
    <col min="1" max="2" width="11.8515625" style="0" hidden="1" customWidth="1"/>
    <col min="3" max="4" width="26.8515625" style="0" bestFit="1" customWidth="1"/>
    <col min="5" max="6" width="7.7109375" style="0" customWidth="1"/>
    <col min="7" max="7" width="4.140625" style="0" customWidth="1"/>
    <col min="8" max="9" width="7.7109375" style="0" customWidth="1"/>
    <col min="10" max="10" width="4.7109375" style="0" customWidth="1"/>
    <col min="11" max="12" width="7.7109375" style="0" customWidth="1"/>
    <col min="13" max="13" width="4.7109375" style="0" customWidth="1"/>
    <col min="14" max="14" width="8.28125" style="0" customWidth="1"/>
    <col min="15" max="15" width="8.8515625" style="0" customWidth="1"/>
    <col min="16" max="16" width="26.7109375" style="35" customWidth="1"/>
    <col min="17" max="17" width="20.8515625" style="35" customWidth="1"/>
    <col min="18" max="19" width="7.7109375" style="0" customWidth="1"/>
    <col min="20" max="20" width="6.00390625" style="0" customWidth="1"/>
    <col min="21" max="21" width="5.57421875" style="0" customWidth="1"/>
    <col min="22" max="22" width="5.7109375" style="0" customWidth="1"/>
    <col min="23" max="23" width="4.57421875" style="0" customWidth="1"/>
    <col min="24" max="24" width="5.57421875" style="0" customWidth="1"/>
    <col min="25" max="25" width="5.8515625" style="0" customWidth="1"/>
    <col min="26" max="26" width="5.28125" style="0" customWidth="1"/>
    <col min="27" max="27" width="66.7109375" style="0" customWidth="1"/>
  </cols>
  <sheetData>
    <row r="1" spans="16:17" ht="13.5" thickBot="1">
      <c r="P1" s="484"/>
      <c r="Q1" s="484"/>
    </row>
    <row r="2" spans="1:33" ht="28.5" customHeight="1">
      <c r="A2" s="167" t="s">
        <v>38</v>
      </c>
      <c r="B2" s="311"/>
      <c r="C2" s="486" t="s">
        <v>12</v>
      </c>
      <c r="D2" s="487"/>
      <c r="E2" s="167" t="s">
        <v>3</v>
      </c>
      <c r="F2" s="177"/>
      <c r="G2" s="178"/>
      <c r="H2" s="177" t="s">
        <v>4</v>
      </c>
      <c r="I2" s="179"/>
      <c r="J2" s="180"/>
      <c r="K2" s="177" t="s">
        <v>7</v>
      </c>
      <c r="L2" s="179"/>
      <c r="M2" s="180"/>
      <c r="N2" s="181" t="s">
        <v>9</v>
      </c>
      <c r="O2" s="170"/>
      <c r="P2" s="485"/>
      <c r="Q2" s="485"/>
      <c r="R2" s="4"/>
      <c r="S2" s="4"/>
      <c r="T2" s="4"/>
      <c r="U2" s="4"/>
      <c r="V2" s="4"/>
      <c r="W2" s="4"/>
      <c r="X2" s="4"/>
      <c r="Y2" s="4"/>
      <c r="Z2" s="4"/>
      <c r="AA2" s="4"/>
      <c r="AB2" s="313" t="s">
        <v>124</v>
      </c>
      <c r="AC2" s="313" t="s">
        <v>125</v>
      </c>
      <c r="AD2" s="313" t="s">
        <v>126</v>
      </c>
      <c r="AE2" s="313" t="s">
        <v>127</v>
      </c>
      <c r="AF2" s="313" t="s">
        <v>128</v>
      </c>
      <c r="AG2" s="313" t="s">
        <v>129</v>
      </c>
    </row>
    <row r="3" spans="1:33" s="1" customFormat="1" ht="28.5" customHeight="1">
      <c r="A3" s="19">
        <v>1</v>
      </c>
      <c r="B3" s="19"/>
      <c r="C3" s="234">
        <f>'Deelnemers rood'!$M$2</f>
        <v>0</v>
      </c>
      <c r="D3" s="273">
        <f>'Deelnemers rood'!$M$3</f>
        <v>0</v>
      </c>
      <c r="E3" s="19">
        <v>0</v>
      </c>
      <c r="F3" s="19">
        <v>0</v>
      </c>
      <c r="G3" s="14"/>
      <c r="H3" s="19">
        <v>0</v>
      </c>
      <c r="I3" s="19">
        <v>0</v>
      </c>
      <c r="J3" s="14"/>
      <c r="K3" s="19">
        <v>0</v>
      </c>
      <c r="L3" s="19">
        <v>0</v>
      </c>
      <c r="M3" s="14"/>
      <c r="N3" s="19">
        <f aca="true" t="shared" si="0" ref="N3:O8">AB3+AD3+AF3</f>
        <v>0</v>
      </c>
      <c r="O3" s="19">
        <f t="shared" si="0"/>
        <v>0</v>
      </c>
      <c r="P3" s="31"/>
      <c r="Q3" s="16"/>
      <c r="R3" s="16"/>
      <c r="S3" s="5"/>
      <c r="T3" s="16"/>
      <c r="U3" s="16"/>
      <c r="V3" s="5"/>
      <c r="W3" s="16"/>
      <c r="X3" s="16"/>
      <c r="Y3" s="5"/>
      <c r="Z3" s="16"/>
      <c r="AA3" s="16"/>
      <c r="AB3" s="1" t="b">
        <f aca="true" t="shared" si="1" ref="AB3:AB8">IF(E3="","",IF(E3&gt;F3,1,IF(E3&lt;F3,0)))</f>
        <v>0</v>
      </c>
      <c r="AC3" s="1" t="b">
        <f aca="true" t="shared" si="2" ref="AC3:AC8">IF(F3="","",IF(F3&gt;E3,1,IF(F3&lt;E3,0)))</f>
        <v>0</v>
      </c>
      <c r="AD3" s="1" t="b">
        <f aca="true" t="shared" si="3" ref="AD3:AD8">IF(H3="","",IF(H3&gt;I3,1,IF(H3&lt;I3,0)))</f>
        <v>0</v>
      </c>
      <c r="AE3" s="1" t="b">
        <f aca="true" t="shared" si="4" ref="AE3:AE8">IF(I3="","",IF(I3&gt;H3,1,IF(I3&lt;H3,0)))</f>
        <v>0</v>
      </c>
      <c r="AF3" s="1" t="b">
        <f aca="true" t="shared" si="5" ref="AF3:AF8">IF(K3="","",IF(K3&gt;L3,1,IF(K3&lt;L3,0)))</f>
        <v>0</v>
      </c>
      <c r="AG3" s="1" t="b">
        <f aca="true" t="shared" si="6" ref="AG3:AG8">IF(L3="","",IF(L3&gt;K3,1,IF(L3&lt;K3,0)))</f>
        <v>0</v>
      </c>
    </row>
    <row r="4" spans="1:33" s="1" customFormat="1" ht="28.5" customHeight="1">
      <c r="A4" s="19">
        <v>2</v>
      </c>
      <c r="B4" s="19"/>
      <c r="C4" s="234">
        <f>'Deelnemers rood'!$M$2</f>
        <v>0</v>
      </c>
      <c r="D4" s="273">
        <f>'Deelnemers rood'!$M$4</f>
        <v>0</v>
      </c>
      <c r="E4" s="19">
        <v>0</v>
      </c>
      <c r="F4" s="19">
        <v>0</v>
      </c>
      <c r="G4" s="14"/>
      <c r="H4" s="19">
        <v>0</v>
      </c>
      <c r="I4" s="19">
        <v>0</v>
      </c>
      <c r="J4" s="14"/>
      <c r="K4" s="19">
        <v>0</v>
      </c>
      <c r="L4" s="19">
        <v>0</v>
      </c>
      <c r="M4" s="14"/>
      <c r="N4" s="19">
        <f t="shared" si="0"/>
        <v>0</v>
      </c>
      <c r="O4" s="19">
        <f t="shared" si="0"/>
        <v>0</v>
      </c>
      <c r="P4" s="31"/>
      <c r="Q4" s="16"/>
      <c r="R4" s="16"/>
      <c r="S4" s="5"/>
      <c r="T4" s="16"/>
      <c r="U4" s="16"/>
      <c r="V4" s="5"/>
      <c r="W4" s="16"/>
      <c r="X4" s="16"/>
      <c r="Y4" s="5"/>
      <c r="Z4" s="16"/>
      <c r="AA4" s="16"/>
      <c r="AB4" s="1" t="b">
        <f t="shared" si="1"/>
        <v>0</v>
      </c>
      <c r="AC4" s="1" t="b">
        <f t="shared" si="2"/>
        <v>0</v>
      </c>
      <c r="AD4" s="1" t="b">
        <f t="shared" si="3"/>
        <v>0</v>
      </c>
      <c r="AE4" s="1" t="b">
        <f t="shared" si="4"/>
        <v>0</v>
      </c>
      <c r="AF4" s="1" t="b">
        <f t="shared" si="5"/>
        <v>0</v>
      </c>
      <c r="AG4" s="1" t="b">
        <f t="shared" si="6"/>
        <v>0</v>
      </c>
    </row>
    <row r="5" spans="1:33" s="1" customFormat="1" ht="28.5" customHeight="1">
      <c r="A5" s="19">
        <v>3</v>
      </c>
      <c r="B5" s="19"/>
      <c r="C5" s="234">
        <f>'Deelnemers rood'!$M$2</f>
        <v>0</v>
      </c>
      <c r="D5" s="273">
        <f>'Deelnemers rood'!$M$5</f>
        <v>0</v>
      </c>
      <c r="E5" s="19">
        <v>0</v>
      </c>
      <c r="F5" s="19">
        <v>0</v>
      </c>
      <c r="G5" s="14"/>
      <c r="H5" s="19">
        <v>0</v>
      </c>
      <c r="I5" s="19">
        <v>0</v>
      </c>
      <c r="J5" s="14"/>
      <c r="K5" s="19">
        <v>0</v>
      </c>
      <c r="L5" s="19">
        <v>0</v>
      </c>
      <c r="M5" s="14"/>
      <c r="N5" s="19">
        <f t="shared" si="0"/>
        <v>0</v>
      </c>
      <c r="O5" s="19">
        <f t="shared" si="0"/>
        <v>0</v>
      </c>
      <c r="P5" s="31"/>
      <c r="Q5" s="16"/>
      <c r="R5" s="16"/>
      <c r="S5" s="5"/>
      <c r="T5" s="16"/>
      <c r="U5" s="16"/>
      <c r="V5" s="5"/>
      <c r="W5" s="16"/>
      <c r="X5" s="16"/>
      <c r="Y5" s="5"/>
      <c r="Z5" s="16"/>
      <c r="AA5" s="16"/>
      <c r="AB5" s="1" t="b">
        <f t="shared" si="1"/>
        <v>0</v>
      </c>
      <c r="AC5" s="1" t="b">
        <f t="shared" si="2"/>
        <v>0</v>
      </c>
      <c r="AD5" s="1" t="b">
        <f t="shared" si="3"/>
        <v>0</v>
      </c>
      <c r="AE5" s="1" t="b">
        <f t="shared" si="4"/>
        <v>0</v>
      </c>
      <c r="AF5" s="1" t="b">
        <f t="shared" si="5"/>
        <v>0</v>
      </c>
      <c r="AG5" s="1" t="b">
        <f t="shared" si="6"/>
        <v>0</v>
      </c>
    </row>
    <row r="6" spans="1:33" s="1" customFormat="1" ht="28.5" customHeight="1">
      <c r="A6" s="19">
        <v>4</v>
      </c>
      <c r="B6" s="19"/>
      <c r="C6" s="234">
        <f>'Deelnemers rood'!$M$3</f>
        <v>0</v>
      </c>
      <c r="D6" s="273">
        <f>'Deelnemers rood'!$M$4</f>
        <v>0</v>
      </c>
      <c r="E6" s="19">
        <v>0</v>
      </c>
      <c r="F6" s="19">
        <v>0</v>
      </c>
      <c r="G6" s="14"/>
      <c r="H6" s="19">
        <v>0</v>
      </c>
      <c r="I6" s="19">
        <v>0</v>
      </c>
      <c r="J6" s="14"/>
      <c r="K6" s="19">
        <v>0</v>
      </c>
      <c r="L6" s="19">
        <v>0</v>
      </c>
      <c r="M6" s="14"/>
      <c r="N6" s="19">
        <f t="shared" si="0"/>
        <v>0</v>
      </c>
      <c r="O6" s="19">
        <f t="shared" si="0"/>
        <v>0</v>
      </c>
      <c r="P6" s="31"/>
      <c r="Q6" s="16"/>
      <c r="R6" s="16"/>
      <c r="S6" s="5"/>
      <c r="T6" s="16"/>
      <c r="U6" s="16"/>
      <c r="V6" s="5"/>
      <c r="W6" s="16"/>
      <c r="X6" s="16"/>
      <c r="Y6" s="5"/>
      <c r="Z6" s="16"/>
      <c r="AA6" s="16"/>
      <c r="AB6" s="1" t="b">
        <f t="shared" si="1"/>
        <v>0</v>
      </c>
      <c r="AC6" s="1" t="b">
        <f t="shared" si="2"/>
        <v>0</v>
      </c>
      <c r="AD6" s="1" t="b">
        <f t="shared" si="3"/>
        <v>0</v>
      </c>
      <c r="AE6" s="1" t="b">
        <f t="shared" si="4"/>
        <v>0</v>
      </c>
      <c r="AF6" s="1" t="b">
        <f t="shared" si="5"/>
        <v>0</v>
      </c>
      <c r="AG6" s="1" t="b">
        <f t="shared" si="6"/>
        <v>0</v>
      </c>
    </row>
    <row r="7" spans="1:33" s="1" customFormat="1" ht="28.5" customHeight="1">
      <c r="A7" s="19">
        <v>5</v>
      </c>
      <c r="B7" s="19"/>
      <c r="C7" s="234">
        <f>'Deelnemers rood'!$M$3</f>
        <v>0</v>
      </c>
      <c r="D7" s="234">
        <f>'Deelnemers rood'!$M$5</f>
        <v>0</v>
      </c>
      <c r="E7" s="19">
        <v>0</v>
      </c>
      <c r="F7" s="19">
        <v>0</v>
      </c>
      <c r="G7" s="14"/>
      <c r="H7" s="19">
        <v>0</v>
      </c>
      <c r="I7" s="19">
        <v>0</v>
      </c>
      <c r="J7" s="14"/>
      <c r="K7" s="19">
        <v>0</v>
      </c>
      <c r="L7" s="19">
        <v>0</v>
      </c>
      <c r="M7" s="14"/>
      <c r="N7" s="19">
        <f t="shared" si="0"/>
        <v>0</v>
      </c>
      <c r="O7" s="19">
        <f t="shared" si="0"/>
        <v>0</v>
      </c>
      <c r="P7" s="31"/>
      <c r="Q7" s="16"/>
      <c r="R7" s="16"/>
      <c r="S7" s="5"/>
      <c r="T7" s="16"/>
      <c r="U7" s="16"/>
      <c r="V7" s="5"/>
      <c r="W7" s="16"/>
      <c r="X7" s="16"/>
      <c r="Y7" s="5"/>
      <c r="Z7" s="16"/>
      <c r="AA7" s="16"/>
      <c r="AB7" s="1" t="b">
        <f t="shared" si="1"/>
        <v>0</v>
      </c>
      <c r="AC7" s="1" t="b">
        <f t="shared" si="2"/>
        <v>0</v>
      </c>
      <c r="AD7" s="1" t="b">
        <f t="shared" si="3"/>
        <v>0</v>
      </c>
      <c r="AE7" s="1" t="b">
        <f t="shared" si="4"/>
        <v>0</v>
      </c>
      <c r="AF7" s="1" t="b">
        <f t="shared" si="5"/>
        <v>0</v>
      </c>
      <c r="AG7" s="1" t="b">
        <f t="shared" si="6"/>
        <v>0</v>
      </c>
    </row>
    <row r="8" spans="1:33" s="1" customFormat="1" ht="28.5" customHeight="1">
      <c r="A8" s="19">
        <v>6</v>
      </c>
      <c r="B8" s="19"/>
      <c r="C8" s="234">
        <f>'Deelnemers rood'!$M$4</f>
        <v>0</v>
      </c>
      <c r="D8" s="234">
        <f>'Deelnemers rood'!$M$5</f>
        <v>0</v>
      </c>
      <c r="E8" s="19">
        <v>0</v>
      </c>
      <c r="F8" s="19">
        <v>0</v>
      </c>
      <c r="G8" s="14"/>
      <c r="H8" s="19">
        <v>0</v>
      </c>
      <c r="I8" s="19">
        <v>0</v>
      </c>
      <c r="J8" s="14"/>
      <c r="K8" s="19">
        <v>0</v>
      </c>
      <c r="L8" s="19">
        <v>0</v>
      </c>
      <c r="M8" s="14"/>
      <c r="N8" s="19">
        <f t="shared" si="0"/>
        <v>0</v>
      </c>
      <c r="O8" s="19">
        <f t="shared" si="0"/>
        <v>0</v>
      </c>
      <c r="P8" s="31"/>
      <c r="Q8" s="16"/>
      <c r="R8" s="16"/>
      <c r="S8" s="5"/>
      <c r="T8" s="16"/>
      <c r="U8" s="16"/>
      <c r="V8" s="5"/>
      <c r="W8" s="16"/>
      <c r="X8" s="16"/>
      <c r="Y8" s="5"/>
      <c r="Z8" s="16"/>
      <c r="AA8" s="16"/>
      <c r="AB8" s="1" t="b">
        <f t="shared" si="1"/>
        <v>0</v>
      </c>
      <c r="AC8" s="1" t="b">
        <f t="shared" si="2"/>
        <v>0</v>
      </c>
      <c r="AD8" s="1" t="b">
        <f t="shared" si="3"/>
        <v>0</v>
      </c>
      <c r="AE8" s="1" t="b">
        <f t="shared" si="4"/>
        <v>0</v>
      </c>
      <c r="AF8" s="1" t="b">
        <f t="shared" si="5"/>
        <v>0</v>
      </c>
      <c r="AG8" s="1" t="b">
        <f t="shared" si="6"/>
        <v>0</v>
      </c>
    </row>
    <row r="9" spans="1:27" s="1" customFormat="1" ht="28.5" customHeight="1">
      <c r="A9" s="16"/>
      <c r="B9" s="16"/>
      <c r="C9" s="30"/>
      <c r="D9" s="2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31"/>
      <c r="Q9" s="16"/>
      <c r="R9" s="16"/>
      <c r="S9" s="5"/>
      <c r="T9" s="16"/>
      <c r="U9" s="16"/>
      <c r="V9" s="5"/>
      <c r="W9" s="16"/>
      <c r="X9" s="16"/>
      <c r="Y9" s="5"/>
      <c r="Z9" s="16"/>
      <c r="AA9" s="16"/>
    </row>
    <row r="10" spans="1:27" s="1" customFormat="1" ht="28.5" customHeight="1">
      <c r="A10" s="16"/>
      <c r="B10" s="16"/>
      <c r="C10" s="30"/>
      <c r="D10" s="2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31"/>
      <c r="Q10" s="16"/>
      <c r="R10" s="16"/>
      <c r="S10" s="5"/>
      <c r="T10" s="16"/>
      <c r="U10" s="16"/>
      <c r="V10" s="5"/>
      <c r="W10" s="16"/>
      <c r="X10" s="16"/>
      <c r="Y10" s="5"/>
      <c r="Z10" s="16"/>
      <c r="AA10" s="16"/>
    </row>
    <row r="11" spans="1:27" s="1" customFormat="1" ht="28.5" customHeight="1">
      <c r="A11" s="16"/>
      <c r="B11" s="16"/>
      <c r="C11" s="30"/>
      <c r="D11" s="2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1"/>
      <c r="Q11" s="16"/>
      <c r="R11" s="16"/>
      <c r="S11" s="5"/>
      <c r="T11" s="16"/>
      <c r="U11" s="16"/>
      <c r="V11" s="5"/>
      <c r="W11" s="16"/>
      <c r="X11" s="16"/>
      <c r="Y11" s="5"/>
      <c r="Z11" s="16"/>
      <c r="AA11" s="16"/>
    </row>
    <row r="12" spans="1:27" s="1" customFormat="1" ht="28.5" customHeight="1">
      <c r="A12" s="16"/>
      <c r="B12" s="16"/>
      <c r="C12" s="30"/>
      <c r="D12" s="2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31"/>
      <c r="Q12" s="16"/>
      <c r="R12" s="16"/>
      <c r="S12" s="5"/>
      <c r="T12" s="16"/>
      <c r="U12" s="16"/>
      <c r="V12" s="5"/>
      <c r="W12" s="16"/>
      <c r="X12" s="16"/>
      <c r="Y12" s="5"/>
      <c r="Z12" s="16"/>
      <c r="AA12" s="16"/>
    </row>
    <row r="13" spans="1:27" s="1" customFormat="1" ht="22.5" customHeight="1">
      <c r="A13" s="16"/>
      <c r="B13" s="16"/>
      <c r="C13" s="30"/>
      <c r="D13" s="30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"/>
      <c r="P13" s="32"/>
      <c r="Q13" s="16"/>
      <c r="R13" s="3"/>
      <c r="S13" s="3"/>
      <c r="T13" s="16"/>
      <c r="U13" s="3"/>
      <c r="V13" s="3"/>
      <c r="W13" s="16"/>
      <c r="X13" s="3"/>
      <c r="Y13" s="3"/>
      <c r="Z13" s="16"/>
      <c r="AA13" s="3"/>
    </row>
    <row r="14" spans="1:27" s="1" customFormat="1" ht="22.5" customHeight="1">
      <c r="A14" s="16"/>
      <c r="B14" s="16"/>
      <c r="C14" s="30"/>
      <c r="D14" s="3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3"/>
      <c r="P14" s="31"/>
      <c r="Q14" s="16"/>
      <c r="R14" s="16"/>
      <c r="S14" s="5"/>
      <c r="T14" s="16"/>
      <c r="U14" s="16"/>
      <c r="V14" s="5"/>
      <c r="W14" s="16"/>
      <c r="X14" s="16"/>
      <c r="Y14" s="5"/>
      <c r="Z14" s="16"/>
      <c r="AA14" s="16"/>
    </row>
    <row r="15" spans="1:27" s="1" customFormat="1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31"/>
      <c r="Q15" s="16"/>
      <c r="R15" s="16"/>
      <c r="S15" s="5"/>
      <c r="T15" s="16"/>
      <c r="U15" s="16"/>
      <c r="V15" s="5"/>
      <c r="W15" s="16"/>
      <c r="X15" s="16"/>
      <c r="Y15" s="5"/>
      <c r="Z15" s="16"/>
      <c r="AA15" s="16"/>
    </row>
    <row r="16" spans="1:27" s="1" customFormat="1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31"/>
      <c r="Q16" s="16"/>
      <c r="R16" s="16"/>
      <c r="S16" s="5"/>
      <c r="T16" s="16"/>
      <c r="U16" s="16"/>
      <c r="V16" s="5"/>
      <c r="W16" s="16"/>
      <c r="X16" s="16"/>
      <c r="Y16" s="5"/>
      <c r="Z16" s="16"/>
      <c r="AA16" s="16"/>
    </row>
    <row r="17" spans="5:27" s="1" customFormat="1" ht="22.5" customHeight="1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3"/>
      <c r="P17" s="31"/>
      <c r="Q17" s="16"/>
      <c r="R17" s="16"/>
      <c r="S17" s="5"/>
      <c r="T17" s="16"/>
      <c r="U17" s="16"/>
      <c r="V17" s="5"/>
      <c r="W17" s="16"/>
      <c r="X17" s="16"/>
      <c r="Y17" s="5"/>
      <c r="Z17" s="16"/>
      <c r="AA17" s="16"/>
    </row>
    <row r="18" spans="5:27" s="1" customFormat="1" ht="22.5" customHeight="1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31"/>
      <c r="Q18" s="16"/>
      <c r="R18" s="16"/>
      <c r="S18" s="5"/>
      <c r="T18" s="16"/>
      <c r="U18" s="16"/>
      <c r="V18" s="5"/>
      <c r="W18" s="16"/>
      <c r="X18" s="16"/>
      <c r="Y18" s="5"/>
      <c r="Z18" s="16"/>
      <c r="AA18" s="16"/>
    </row>
    <row r="19" spans="5:27" s="1" customFormat="1" ht="22.5" customHeight="1"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31"/>
      <c r="Q19" s="16"/>
      <c r="R19" s="16"/>
      <c r="S19" s="5"/>
      <c r="T19" s="16"/>
      <c r="U19" s="16"/>
      <c r="V19" s="5"/>
      <c r="W19" s="16"/>
      <c r="X19" s="16"/>
      <c r="Y19" s="5"/>
      <c r="Z19" s="16"/>
      <c r="AA19" s="16"/>
    </row>
    <row r="20" spans="5:27" s="1" customFormat="1" ht="22.5" customHeight="1">
      <c r="E20" s="16"/>
      <c r="F20" s="16"/>
      <c r="G20" s="16"/>
      <c r="H20" s="16"/>
      <c r="I20" s="3"/>
      <c r="J20" s="3"/>
      <c r="K20" s="16"/>
      <c r="L20" s="3"/>
      <c r="M20" s="3"/>
      <c r="N20" s="476"/>
      <c r="O20" s="480"/>
      <c r="P20" s="31"/>
      <c r="Q20" s="16"/>
      <c r="R20" s="16"/>
      <c r="S20" s="5"/>
      <c r="T20" s="16"/>
      <c r="U20" s="16"/>
      <c r="V20" s="5"/>
      <c r="W20" s="16"/>
      <c r="X20" s="16"/>
      <c r="Y20" s="5"/>
      <c r="Z20" s="16"/>
      <c r="AA20" s="16"/>
    </row>
    <row r="21" spans="16:27" s="1" customFormat="1" ht="22.5" customHeight="1">
      <c r="P21" s="31"/>
      <c r="Q21" s="16"/>
      <c r="R21" s="16"/>
      <c r="S21" s="5"/>
      <c r="T21" s="16"/>
      <c r="U21" s="16"/>
      <c r="V21" s="5"/>
      <c r="W21" s="16"/>
      <c r="X21" s="16"/>
      <c r="Y21" s="5"/>
      <c r="Z21" s="16"/>
      <c r="AA21" s="16"/>
    </row>
    <row r="22" spans="16:17" s="1" customFormat="1" ht="22.5" customHeight="1">
      <c r="P22" s="33"/>
      <c r="Q22" s="36"/>
    </row>
    <row r="23" spans="1:17" s="1" customFormat="1" ht="22.5" customHeight="1">
      <c r="A23" s="16"/>
      <c r="B23" s="16"/>
      <c r="C23" s="16"/>
      <c r="D23" s="16"/>
      <c r="P23" s="36"/>
      <c r="Q23" s="36"/>
    </row>
    <row r="24" spans="1:17" s="1" customFormat="1" ht="22.5" customHeight="1">
      <c r="A24" s="16"/>
      <c r="B24" s="16"/>
      <c r="C24" s="16"/>
      <c r="D24" s="16"/>
      <c r="P24" s="36"/>
      <c r="Q24" s="36"/>
    </row>
    <row r="25" spans="1:17" s="1" customFormat="1" ht="22.5" customHeight="1">
      <c r="A25" s="16"/>
      <c r="B25" s="16"/>
      <c r="C25" s="16"/>
      <c r="D25" s="16"/>
      <c r="P25" s="36"/>
      <c r="Q25" s="36"/>
    </row>
    <row r="26" spans="1:17" s="1" customFormat="1" ht="22.5" customHeight="1">
      <c r="A26" s="16"/>
      <c r="B26" s="16"/>
      <c r="C26" s="16"/>
      <c r="D26" s="16"/>
      <c r="P26" s="36"/>
      <c r="Q26" s="36"/>
    </row>
    <row r="27" spans="1:17" s="1" customFormat="1" ht="2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36"/>
      <c r="Q27" s="36"/>
    </row>
    <row r="28" spans="1:17" s="1" customFormat="1" ht="22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36"/>
      <c r="Q28" s="36"/>
    </row>
    <row r="29" spans="1:17" s="1" customFormat="1" ht="22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36"/>
      <c r="Q29" s="36"/>
    </row>
    <row r="30" spans="1:17" s="1" customFormat="1" ht="22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36"/>
      <c r="Q30" s="36"/>
    </row>
    <row r="31" spans="1:17" s="1" customFormat="1" ht="22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36"/>
      <c r="Q31" s="36"/>
    </row>
    <row r="32" spans="1:17" s="1" customFormat="1" ht="22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36"/>
      <c r="Q32" s="36"/>
    </row>
    <row r="33" spans="1:17" s="1" customFormat="1" ht="22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6"/>
      <c r="Q33" s="36"/>
    </row>
    <row r="34" spans="1:17" s="1" customFormat="1" ht="22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36"/>
      <c r="Q34" s="36"/>
    </row>
    <row r="35" spans="1:17" s="1" customFormat="1" ht="22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6"/>
      <c r="Q35" s="36"/>
    </row>
    <row r="36" spans="1:17" s="1" customFormat="1" ht="22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6"/>
      <c r="Q36" s="36"/>
    </row>
    <row r="37" spans="1:17" s="1" customFormat="1" ht="22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36"/>
      <c r="Q37" s="36"/>
    </row>
    <row r="38" spans="1:17" s="1" customFormat="1" ht="22.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36"/>
      <c r="Q38" s="36"/>
    </row>
    <row r="39" spans="1:17" s="1" customFormat="1" ht="22.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36"/>
      <c r="Q39" s="36"/>
    </row>
    <row r="40" spans="1:17" s="1" customFormat="1" ht="22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36"/>
      <c r="Q40" s="36"/>
    </row>
    <row r="41" spans="1:17" s="1" customFormat="1" ht="22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36"/>
      <c r="Q41" s="36"/>
    </row>
    <row r="42" spans="1:17" s="1" customFormat="1" ht="22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36"/>
      <c r="Q42" s="36"/>
    </row>
    <row r="43" spans="1:17" s="1" customFormat="1" ht="22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36"/>
      <c r="Q43" s="36"/>
    </row>
    <row r="44" spans="1:17" s="1" customFormat="1" ht="22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36"/>
      <c r="Q44" s="36"/>
    </row>
    <row r="45" spans="1:17" s="1" customFormat="1" ht="22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36"/>
      <c r="Q45" s="36"/>
    </row>
    <row r="46" spans="1:17" s="1" customFormat="1" ht="22.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36"/>
      <c r="Q46" s="36"/>
    </row>
    <row r="47" spans="1:17" s="1" customFormat="1" ht="22.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36"/>
      <c r="Q47" s="36"/>
    </row>
    <row r="48" spans="5:15" ht="20.25"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</row>
    <row r="49" spans="5:15" ht="20.2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</row>
    <row r="50" spans="5:15" ht="20.25"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</row>
    <row r="51" spans="5:15" ht="20.2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</row>
  </sheetData>
  <sheetProtection/>
  <mergeCells count="4">
    <mergeCell ref="P1:P2"/>
    <mergeCell ref="Q1:Q2"/>
    <mergeCell ref="N20:O20"/>
    <mergeCell ref="C2:D2"/>
  </mergeCells>
  <printOptions/>
  <pageMargins left="0.22" right="0.3" top="0.23" bottom="0.22" header="0.22" footer="0.19"/>
  <pageSetup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2">
    <tabColor rgb="FFFF0000"/>
  </sheetPr>
  <dimension ref="A1:O11"/>
  <sheetViews>
    <sheetView zoomScalePageLayoutView="0" workbookViewId="0" topLeftCell="A1">
      <selection activeCell="D2" sqref="D2:D11"/>
    </sheetView>
  </sheetViews>
  <sheetFormatPr defaultColWidth="9.140625" defaultRowHeight="12.75"/>
  <cols>
    <col min="2" max="2" width="5.28125" style="0" customWidth="1"/>
    <col min="3" max="3" width="21.7109375" style="0" customWidth="1"/>
    <col min="4" max="4" width="25.8515625" style="0" customWidth="1"/>
    <col min="5" max="5" width="6.57421875" style="0" customWidth="1"/>
    <col min="6" max="6" width="6.140625" style="0" customWidth="1"/>
    <col min="7" max="7" width="2.421875" style="0" customWidth="1"/>
    <col min="8" max="8" width="7.00390625" style="0" customWidth="1"/>
    <col min="9" max="9" width="6.00390625" style="0" customWidth="1"/>
    <col min="10" max="10" width="1.8515625" style="0" customWidth="1"/>
    <col min="11" max="11" width="5.421875" style="0" customWidth="1"/>
    <col min="12" max="12" width="6.00390625" style="0" customWidth="1"/>
    <col min="13" max="13" width="1.7109375" style="0" customWidth="1"/>
    <col min="14" max="14" width="6.140625" style="0" customWidth="1"/>
    <col min="15" max="15" width="6.00390625" style="0" customWidth="1"/>
  </cols>
  <sheetData>
    <row r="1" spans="1:15" ht="20.25">
      <c r="A1" s="360" t="s">
        <v>38</v>
      </c>
      <c r="B1" s="311"/>
      <c r="C1" s="486" t="s">
        <v>12</v>
      </c>
      <c r="D1" s="487"/>
      <c r="E1" s="167" t="s">
        <v>3</v>
      </c>
      <c r="F1" s="177"/>
      <c r="G1" s="178"/>
      <c r="H1" s="177" t="s">
        <v>4</v>
      </c>
      <c r="I1" s="179"/>
      <c r="J1" s="180"/>
      <c r="K1" s="177" t="s">
        <v>7</v>
      </c>
      <c r="L1" s="179"/>
      <c r="M1" s="180"/>
      <c r="N1" s="181" t="s">
        <v>9</v>
      </c>
      <c r="O1" s="170"/>
    </row>
    <row r="2" spans="1:15" ht="20.25">
      <c r="A2" s="19">
        <v>1</v>
      </c>
      <c r="B2" s="19"/>
      <c r="C2" s="67" t="str">
        <f>'Deelnemers oranje'!$B$11</f>
        <v>Diandra Arts</v>
      </c>
      <c r="D2" s="11" t="str">
        <f>'Deelnemers oranje'!$B$12</f>
        <v>Mette Willems</v>
      </c>
      <c r="E2" s="19">
        <v>0</v>
      </c>
      <c r="F2" s="19">
        <v>0</v>
      </c>
      <c r="G2" s="14"/>
      <c r="H2" s="19">
        <v>0</v>
      </c>
      <c r="I2" s="19">
        <v>0</v>
      </c>
      <c r="J2" s="14"/>
      <c r="K2" s="19">
        <v>0</v>
      </c>
      <c r="L2" s="19">
        <v>0</v>
      </c>
      <c r="M2" s="14"/>
      <c r="N2" s="19">
        <v>0</v>
      </c>
      <c r="O2" s="19">
        <v>0</v>
      </c>
    </row>
    <row r="3" spans="1:15" ht="20.25">
      <c r="A3" s="19">
        <v>2</v>
      </c>
      <c r="B3" s="19"/>
      <c r="C3" s="67" t="str">
        <f>'Deelnemers oranje'!$B$11</f>
        <v>Diandra Arts</v>
      </c>
      <c r="D3" s="11" t="str">
        <f>'Deelnemers oranje'!$B$13</f>
        <v>Nikki Leij</v>
      </c>
      <c r="E3" s="19">
        <v>0</v>
      </c>
      <c r="F3" s="19">
        <v>0</v>
      </c>
      <c r="G3" s="14"/>
      <c r="H3" s="19">
        <v>0</v>
      </c>
      <c r="I3" s="19">
        <v>0</v>
      </c>
      <c r="J3" s="14"/>
      <c r="K3" s="19">
        <v>0</v>
      </c>
      <c r="L3" s="19">
        <v>0</v>
      </c>
      <c r="M3" s="14"/>
      <c r="N3" s="19">
        <v>0</v>
      </c>
      <c r="O3" s="19">
        <v>0</v>
      </c>
    </row>
    <row r="4" spans="1:15" ht="20.25">
      <c r="A4" s="19">
        <v>3</v>
      </c>
      <c r="B4" s="19"/>
      <c r="C4" s="67" t="str">
        <f>'Deelnemers oranje'!$B$11</f>
        <v>Diandra Arts</v>
      </c>
      <c r="D4" s="11">
        <f>'Deelnemers oranje'!$B$14</f>
        <v>0</v>
      </c>
      <c r="E4" s="19">
        <v>0</v>
      </c>
      <c r="F4" s="19">
        <v>0</v>
      </c>
      <c r="G4" s="14"/>
      <c r="H4" s="19">
        <v>0</v>
      </c>
      <c r="I4" s="19">
        <v>0</v>
      </c>
      <c r="J4" s="14"/>
      <c r="K4" s="19">
        <v>0</v>
      </c>
      <c r="L4" s="19">
        <v>0</v>
      </c>
      <c r="M4" s="14"/>
      <c r="N4" s="19">
        <v>0</v>
      </c>
      <c r="O4" s="19">
        <v>0</v>
      </c>
    </row>
    <row r="5" spans="1:15" ht="20.25">
      <c r="A5" s="19">
        <v>4</v>
      </c>
      <c r="B5" s="19"/>
      <c r="C5" s="67" t="str">
        <f>'Deelnemers oranje'!$B$11</f>
        <v>Diandra Arts</v>
      </c>
      <c r="D5" s="11">
        <f>'Deelnemers oranje'!$B$15</f>
        <v>0</v>
      </c>
      <c r="E5" s="19">
        <v>0</v>
      </c>
      <c r="F5" s="19">
        <v>0</v>
      </c>
      <c r="G5" s="14"/>
      <c r="H5" s="19">
        <v>0</v>
      </c>
      <c r="I5" s="19">
        <v>0</v>
      </c>
      <c r="J5" s="14"/>
      <c r="K5" s="19">
        <v>0</v>
      </c>
      <c r="L5" s="19">
        <v>0</v>
      </c>
      <c r="M5" s="14"/>
      <c r="N5" s="19">
        <v>0</v>
      </c>
      <c r="O5" s="19">
        <v>0</v>
      </c>
    </row>
    <row r="6" spans="1:15" ht="20.25">
      <c r="A6" s="19">
        <v>5</v>
      </c>
      <c r="B6" s="19"/>
      <c r="C6" s="67" t="str">
        <f>'Deelnemers oranje'!$B$12</f>
        <v>Mette Willems</v>
      </c>
      <c r="D6" s="11" t="str">
        <f>'Deelnemers oranje'!$B$13</f>
        <v>Nikki Leij</v>
      </c>
      <c r="E6" s="19">
        <v>0</v>
      </c>
      <c r="F6" s="19">
        <v>0</v>
      </c>
      <c r="G6" s="14"/>
      <c r="H6" s="19">
        <v>0</v>
      </c>
      <c r="I6" s="19">
        <v>0</v>
      </c>
      <c r="J6" s="14"/>
      <c r="K6" s="19">
        <v>0</v>
      </c>
      <c r="L6" s="19">
        <v>0</v>
      </c>
      <c r="M6" s="14"/>
      <c r="N6" s="19">
        <v>0</v>
      </c>
      <c r="O6" s="19">
        <v>0</v>
      </c>
    </row>
    <row r="7" spans="1:15" ht="20.25">
      <c r="A7" s="19">
        <v>6</v>
      </c>
      <c r="B7" s="19"/>
      <c r="C7" s="67" t="str">
        <f>'Deelnemers oranje'!$B$12</f>
        <v>Mette Willems</v>
      </c>
      <c r="D7" s="11">
        <f>'Deelnemers oranje'!$B$14</f>
        <v>0</v>
      </c>
      <c r="E7" s="19">
        <v>0</v>
      </c>
      <c r="F7" s="19">
        <v>0</v>
      </c>
      <c r="G7" s="14"/>
      <c r="H7" s="19">
        <v>0</v>
      </c>
      <c r="I7" s="19">
        <v>0</v>
      </c>
      <c r="J7" s="14"/>
      <c r="K7" s="19">
        <v>0</v>
      </c>
      <c r="L7" s="19">
        <v>0</v>
      </c>
      <c r="M7" s="14"/>
      <c r="N7" s="19">
        <v>0</v>
      </c>
      <c r="O7" s="19">
        <v>0</v>
      </c>
    </row>
    <row r="8" spans="1:15" ht="20.25">
      <c r="A8" s="19">
        <v>7</v>
      </c>
      <c r="B8" s="19"/>
      <c r="C8" s="67" t="str">
        <f>'Deelnemers oranje'!$B$12</f>
        <v>Mette Willems</v>
      </c>
      <c r="D8" s="11">
        <f>'Deelnemers oranje'!$B$15</f>
        <v>0</v>
      </c>
      <c r="E8" s="19">
        <v>0</v>
      </c>
      <c r="F8" s="19">
        <v>0</v>
      </c>
      <c r="G8" s="14"/>
      <c r="H8" s="19">
        <v>0</v>
      </c>
      <c r="I8" s="19">
        <v>0</v>
      </c>
      <c r="J8" s="14"/>
      <c r="K8" s="19">
        <v>0</v>
      </c>
      <c r="L8" s="19">
        <v>0</v>
      </c>
      <c r="M8" s="14"/>
      <c r="N8" s="19">
        <v>0</v>
      </c>
      <c r="O8" s="19">
        <v>0</v>
      </c>
    </row>
    <row r="9" spans="1:15" ht="20.25">
      <c r="A9" s="19">
        <v>8</v>
      </c>
      <c r="B9" s="19"/>
      <c r="C9" s="67" t="str">
        <f>'Deelnemers oranje'!$B$13</f>
        <v>Nikki Leij</v>
      </c>
      <c r="D9" s="11">
        <f>'Deelnemers oranje'!$B$14</f>
        <v>0</v>
      </c>
      <c r="E9" s="19">
        <v>0</v>
      </c>
      <c r="F9" s="19">
        <v>0</v>
      </c>
      <c r="G9" s="14"/>
      <c r="H9" s="19">
        <v>0</v>
      </c>
      <c r="I9" s="19">
        <v>0</v>
      </c>
      <c r="J9" s="14"/>
      <c r="K9" s="19">
        <v>0</v>
      </c>
      <c r="L9" s="19">
        <v>0</v>
      </c>
      <c r="M9" s="14"/>
      <c r="N9" s="19">
        <v>0</v>
      </c>
      <c r="O9" s="19">
        <v>0</v>
      </c>
    </row>
    <row r="10" spans="1:15" ht="20.25">
      <c r="A10" s="19">
        <v>9</v>
      </c>
      <c r="B10" s="19"/>
      <c r="C10" s="67" t="str">
        <f>'Deelnemers oranje'!$B$13</f>
        <v>Nikki Leij</v>
      </c>
      <c r="D10" s="11">
        <f>'Deelnemers oranje'!$B$15</f>
        <v>0</v>
      </c>
      <c r="E10" s="19">
        <v>0</v>
      </c>
      <c r="F10" s="19">
        <v>0</v>
      </c>
      <c r="G10" s="14"/>
      <c r="H10" s="19">
        <v>0</v>
      </c>
      <c r="I10" s="19">
        <v>0</v>
      </c>
      <c r="J10" s="14"/>
      <c r="K10" s="19">
        <v>0</v>
      </c>
      <c r="L10" s="19">
        <v>0</v>
      </c>
      <c r="M10" s="14"/>
      <c r="N10" s="19">
        <v>0</v>
      </c>
      <c r="O10" s="19">
        <v>0</v>
      </c>
    </row>
    <row r="11" spans="1:15" ht="16.5" customHeight="1">
      <c r="A11" s="19">
        <v>10</v>
      </c>
      <c r="B11" s="19"/>
      <c r="C11" s="67">
        <f>'Deelnemers oranje'!$B$14</f>
        <v>0</v>
      </c>
      <c r="D11" s="11">
        <f>'Deelnemers oranje'!$B$15</f>
        <v>0</v>
      </c>
      <c r="E11" s="19">
        <v>0</v>
      </c>
      <c r="F11" s="19">
        <v>0</v>
      </c>
      <c r="G11" s="14"/>
      <c r="H11" s="19">
        <v>0</v>
      </c>
      <c r="I11" s="19">
        <v>0</v>
      </c>
      <c r="J11" s="14"/>
      <c r="K11" s="19">
        <v>0</v>
      </c>
      <c r="L11" s="19">
        <v>0</v>
      </c>
      <c r="M11" s="14"/>
      <c r="N11" s="19">
        <v>0</v>
      </c>
      <c r="O11" s="19">
        <v>0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1"/>
  <dimension ref="A1:P3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4.00390625" style="242" customWidth="1"/>
    <col min="2" max="2" width="21.00390625" style="241" bestFit="1" customWidth="1"/>
    <col min="3" max="3" width="3.28125" style="241" customWidth="1"/>
    <col min="4" max="4" width="18.421875" style="241" bestFit="1" customWidth="1"/>
    <col min="5" max="5" width="18.140625" style="241" bestFit="1" customWidth="1"/>
    <col min="6" max="6" width="3.28125" style="241" customWidth="1"/>
    <col min="7" max="7" width="19.7109375" style="241" bestFit="1" customWidth="1"/>
    <col min="8" max="8" width="21.00390625" style="241" bestFit="1" customWidth="1"/>
    <col min="9" max="9" width="3.7109375" style="241" customWidth="1"/>
    <col min="10" max="10" width="21.00390625" style="241" bestFit="1" customWidth="1"/>
    <col min="11" max="11" width="18.140625" style="241" bestFit="1" customWidth="1"/>
    <col min="12" max="12" width="4.8515625" style="241" customWidth="1"/>
    <col min="13" max="13" width="18.140625" style="241" customWidth="1"/>
    <col min="14" max="14" width="15.28125" style="241" bestFit="1" customWidth="1"/>
    <col min="15" max="15" width="15.140625" style="241" bestFit="1" customWidth="1"/>
    <col min="16" max="16" width="9.140625" style="241" customWidth="1"/>
    <col min="17" max="16384" width="9.140625" style="242" customWidth="1"/>
  </cols>
  <sheetData>
    <row r="1" spans="2:13" ht="15.75">
      <c r="B1" s="141" t="s">
        <v>18</v>
      </c>
      <c r="C1" s="240" t="s">
        <v>87</v>
      </c>
      <c r="D1" s="462" t="s">
        <v>88</v>
      </c>
      <c r="E1" s="462"/>
      <c r="F1" s="240" t="s">
        <v>87</v>
      </c>
      <c r="G1" s="462" t="s">
        <v>20</v>
      </c>
      <c r="H1" s="462"/>
      <c r="I1" s="240" t="s">
        <v>87</v>
      </c>
      <c r="J1" s="462" t="s">
        <v>89</v>
      </c>
      <c r="K1" s="462"/>
      <c r="L1" s="42"/>
      <c r="M1" s="141" t="s">
        <v>18</v>
      </c>
    </row>
    <row r="2" spans="1:13" ht="15.75">
      <c r="A2" s="11">
        <v>1</v>
      </c>
      <c r="B2" s="245" t="s">
        <v>91</v>
      </c>
      <c r="C2" s="67">
        <v>1</v>
      </c>
      <c r="D2" s="245" t="s">
        <v>91</v>
      </c>
      <c r="E2" s="238" t="s">
        <v>15</v>
      </c>
      <c r="F2" s="67">
        <v>1</v>
      </c>
      <c r="G2" s="245" t="s">
        <v>91</v>
      </c>
      <c r="H2" s="67" t="s">
        <v>152</v>
      </c>
      <c r="I2" s="67">
        <v>1</v>
      </c>
      <c r="J2" s="67"/>
      <c r="K2" s="209"/>
      <c r="L2" s="11">
        <v>1</v>
      </c>
      <c r="M2" s="238"/>
    </row>
    <row r="3" spans="1:13" ht="15.75">
      <c r="A3" s="11">
        <v>2</v>
      </c>
      <c r="B3" s="11" t="s">
        <v>94</v>
      </c>
      <c r="C3" s="67">
        <v>2</v>
      </c>
      <c r="D3" s="67" t="s">
        <v>34</v>
      </c>
      <c r="E3" s="238" t="s">
        <v>53</v>
      </c>
      <c r="F3" s="67">
        <v>2</v>
      </c>
      <c r="G3" s="238" t="s">
        <v>30</v>
      </c>
      <c r="H3" s="248" t="s">
        <v>59</v>
      </c>
      <c r="I3" s="67">
        <v>2</v>
      </c>
      <c r="J3" s="67"/>
      <c r="K3" s="67"/>
      <c r="L3" s="11">
        <v>2</v>
      </c>
      <c r="M3" s="244"/>
    </row>
    <row r="4" spans="1:13" ht="15.75">
      <c r="A4" s="11">
        <v>3</v>
      </c>
      <c r="B4" s="238" t="s">
        <v>30</v>
      </c>
      <c r="C4" s="67">
        <v>3</v>
      </c>
      <c r="D4" s="11" t="s">
        <v>123</v>
      </c>
      <c r="E4" s="67" t="s">
        <v>84</v>
      </c>
      <c r="F4" s="67">
        <v>3</v>
      </c>
      <c r="G4" s="11" t="s">
        <v>94</v>
      </c>
      <c r="H4" s="67" t="s">
        <v>186</v>
      </c>
      <c r="I4" s="67">
        <v>3</v>
      </c>
      <c r="J4" s="67"/>
      <c r="K4" s="344"/>
      <c r="L4" s="11">
        <v>3</v>
      </c>
      <c r="M4" s="248"/>
    </row>
    <row r="5" spans="1:13" ht="15.75">
      <c r="A5" s="11">
        <v>4</v>
      </c>
      <c r="B5" s="67" t="s">
        <v>160</v>
      </c>
      <c r="C5" s="67">
        <v>4</v>
      </c>
      <c r="D5" s="238" t="s">
        <v>30</v>
      </c>
      <c r="E5" s="11" t="s">
        <v>94</v>
      </c>
      <c r="F5" s="67">
        <v>4</v>
      </c>
      <c r="G5" s="67" t="s">
        <v>160</v>
      </c>
      <c r="H5" s="67" t="s">
        <v>93</v>
      </c>
      <c r="I5" s="67">
        <v>4</v>
      </c>
      <c r="J5" s="67"/>
      <c r="K5" s="344"/>
      <c r="L5" s="11">
        <v>4</v>
      </c>
      <c r="M5" s="67"/>
    </row>
    <row r="6" spans="1:11" ht="15.75">
      <c r="A6" s="11">
        <v>5</v>
      </c>
      <c r="B6" s="67" t="s">
        <v>196</v>
      </c>
      <c r="C6" s="67">
        <v>5</v>
      </c>
      <c r="D6" s="67" t="s">
        <v>160</v>
      </c>
      <c r="E6" s="67" t="s">
        <v>196</v>
      </c>
      <c r="F6" s="67">
        <v>5</v>
      </c>
      <c r="G6" s="67" t="s">
        <v>11</v>
      </c>
      <c r="H6" s="67" t="s">
        <v>17</v>
      </c>
      <c r="I6" s="67">
        <v>5</v>
      </c>
      <c r="J6" s="67"/>
      <c r="K6" s="67"/>
    </row>
    <row r="7" spans="1:11" ht="15.75">
      <c r="A7" s="11">
        <v>6</v>
      </c>
      <c r="B7" s="67" t="s">
        <v>11</v>
      </c>
      <c r="C7" s="67">
        <v>6</v>
      </c>
      <c r="D7" s="67" t="s">
        <v>11</v>
      </c>
      <c r="E7" s="67" t="s">
        <v>198</v>
      </c>
      <c r="F7" s="67">
        <v>6</v>
      </c>
      <c r="G7" s="67" t="s">
        <v>31</v>
      </c>
      <c r="H7" s="67" t="s">
        <v>90</v>
      </c>
      <c r="I7" s="67">
        <v>6</v>
      </c>
      <c r="J7" s="67"/>
      <c r="K7" s="67"/>
    </row>
    <row r="8" spans="1:11" ht="15.75">
      <c r="A8" s="11">
        <v>7</v>
      </c>
      <c r="B8" s="67" t="s">
        <v>31</v>
      </c>
      <c r="C8" s="67">
        <v>7</v>
      </c>
      <c r="D8" s="67" t="s">
        <v>31</v>
      </c>
      <c r="E8" s="67" t="s">
        <v>156</v>
      </c>
      <c r="F8" s="67">
        <v>7</v>
      </c>
      <c r="G8" s="67" t="s">
        <v>34</v>
      </c>
      <c r="H8" s="209" t="s">
        <v>92</v>
      </c>
      <c r="I8" s="67">
        <v>7</v>
      </c>
      <c r="J8" s="67"/>
      <c r="K8" s="67"/>
    </row>
    <row r="9" spans="1:11" ht="15.75">
      <c r="A9" s="11">
        <v>8</v>
      </c>
      <c r="B9" s="344" t="s">
        <v>198</v>
      </c>
      <c r="C9" s="67">
        <v>8</v>
      </c>
      <c r="D9" s="67" t="s">
        <v>17</v>
      </c>
      <c r="E9" s="209" t="s">
        <v>92</v>
      </c>
      <c r="F9" s="67">
        <v>8</v>
      </c>
      <c r="G9" s="67" t="s">
        <v>156</v>
      </c>
      <c r="H9" s="344" t="s">
        <v>47</v>
      </c>
      <c r="I9" s="67">
        <v>8</v>
      </c>
      <c r="J9" s="67"/>
      <c r="K9" s="67"/>
    </row>
    <row r="10" spans="1:11" ht="15.75">
      <c r="A10" s="11">
        <v>9</v>
      </c>
      <c r="B10" s="67" t="s">
        <v>156</v>
      </c>
      <c r="C10" s="67">
        <v>9</v>
      </c>
      <c r="D10" s="67"/>
      <c r="E10" s="238"/>
      <c r="F10" s="67">
        <v>9</v>
      </c>
      <c r="G10" s="238"/>
      <c r="H10" s="238"/>
      <c r="I10" s="67"/>
      <c r="J10" s="67"/>
      <c r="K10" s="67"/>
    </row>
    <row r="11" spans="1:11" ht="15.75">
      <c r="A11" s="11">
        <v>10</v>
      </c>
      <c r="B11" s="11" t="s">
        <v>224</v>
      </c>
      <c r="C11" s="67">
        <v>10</v>
      </c>
      <c r="D11" s="417"/>
      <c r="E11" s="418"/>
      <c r="F11" s="67">
        <v>10</v>
      </c>
      <c r="G11" s="11"/>
      <c r="H11" s="11"/>
      <c r="I11" s="67"/>
      <c r="J11" s="67"/>
      <c r="K11" s="67"/>
    </row>
    <row r="12" spans="1:11" ht="15.75">
      <c r="A12" s="42"/>
      <c r="B12" s="41"/>
      <c r="C12" s="67">
        <v>11</v>
      </c>
      <c r="D12" s="67"/>
      <c r="E12" s="246"/>
      <c r="F12" s="67">
        <v>11</v>
      </c>
      <c r="G12" s="248"/>
      <c r="H12" s="238"/>
      <c r="I12" s="67"/>
      <c r="J12" s="67"/>
      <c r="K12" s="67"/>
    </row>
    <row r="13" spans="1:11" ht="15.75">
      <c r="A13" s="42"/>
      <c r="B13" s="41"/>
      <c r="C13" s="67"/>
      <c r="D13" s="67"/>
      <c r="E13" s="246"/>
      <c r="F13" s="67"/>
      <c r="G13" s="67"/>
      <c r="H13" s="11"/>
      <c r="I13" s="67"/>
      <c r="J13" s="67"/>
      <c r="K13" s="67"/>
    </row>
    <row r="14" spans="1:11" ht="15.75">
      <c r="A14" s="42"/>
      <c r="B14" s="67" t="s">
        <v>90</v>
      </c>
      <c r="C14" s="67"/>
      <c r="D14" s="67"/>
      <c r="E14" s="67"/>
      <c r="F14" s="67"/>
      <c r="G14" s="41"/>
      <c r="H14" s="41"/>
      <c r="I14" s="67"/>
      <c r="J14" s="67"/>
      <c r="K14" s="67"/>
    </row>
    <row r="15" spans="1:11" ht="15.75">
      <c r="A15" s="42"/>
      <c r="B15" s="41"/>
      <c r="C15" s="67"/>
      <c r="D15" s="417"/>
      <c r="E15" s="418"/>
      <c r="F15" s="67"/>
      <c r="G15" s="41"/>
      <c r="H15" s="41"/>
      <c r="I15" s="67"/>
      <c r="J15" s="67"/>
      <c r="K15" s="67"/>
    </row>
    <row r="16" spans="1:11" ht="15.75">
      <c r="A16" s="42"/>
      <c r="B16" s="41"/>
      <c r="C16" s="67"/>
      <c r="D16" s="67"/>
      <c r="E16" s="246"/>
      <c r="F16" s="67"/>
      <c r="G16" s="67"/>
      <c r="H16" s="247"/>
      <c r="I16" s="67"/>
      <c r="J16" s="67"/>
      <c r="K16" s="67"/>
    </row>
    <row r="17" spans="2:11" ht="15.75">
      <c r="B17" s="28"/>
      <c r="C17" s="28"/>
      <c r="H17" s="29"/>
      <c r="I17" s="29"/>
      <c r="J17" s="249"/>
      <c r="K17" s="249"/>
    </row>
    <row r="18" spans="2:13" ht="15.75">
      <c r="B18" s="238" t="s">
        <v>30</v>
      </c>
      <c r="C18" s="41"/>
      <c r="D18" s="238" t="s">
        <v>95</v>
      </c>
      <c r="I18" s="29"/>
      <c r="J18" s="67" t="s">
        <v>93</v>
      </c>
      <c r="K18" s="238" t="s">
        <v>96</v>
      </c>
      <c r="L18" s="95"/>
      <c r="M18" s="95"/>
    </row>
    <row r="19" spans="2:13" ht="15.75">
      <c r="B19" s="238" t="s">
        <v>31</v>
      </c>
      <c r="C19" s="41"/>
      <c r="D19" s="238" t="s">
        <v>97</v>
      </c>
      <c r="I19" s="29"/>
      <c r="J19" s="243" t="s">
        <v>47</v>
      </c>
      <c r="K19" s="250" t="s">
        <v>98</v>
      </c>
      <c r="L19" s="95"/>
      <c r="M19" s="95"/>
    </row>
    <row r="20" spans="2:11" ht="15.75">
      <c r="B20" s="11" t="s">
        <v>156</v>
      </c>
      <c r="C20" s="41"/>
      <c r="D20" s="437" t="s">
        <v>159</v>
      </c>
      <c r="E20" s="28"/>
      <c r="F20" s="28"/>
      <c r="I20" s="28"/>
      <c r="J20" s="238" t="s">
        <v>17</v>
      </c>
      <c r="K20" s="251" t="s">
        <v>99</v>
      </c>
    </row>
    <row r="21" spans="2:16" ht="15.75">
      <c r="B21" s="238" t="s">
        <v>15</v>
      </c>
      <c r="C21" s="41"/>
      <c r="D21" s="238" t="s">
        <v>100</v>
      </c>
      <c r="E21" s="252"/>
      <c r="F21" s="252"/>
      <c r="I21" s="28"/>
      <c r="J21" s="244" t="s">
        <v>92</v>
      </c>
      <c r="K21" s="253" t="s">
        <v>101</v>
      </c>
      <c r="P21" s="95"/>
    </row>
    <row r="22" spans="2:16" ht="15.75">
      <c r="B22" s="67" t="s">
        <v>34</v>
      </c>
      <c r="C22" s="41"/>
      <c r="D22" s="238" t="s">
        <v>102</v>
      </c>
      <c r="E22" s="28"/>
      <c r="F22" s="28"/>
      <c r="I22" s="28"/>
      <c r="J22" s="248" t="s">
        <v>59</v>
      </c>
      <c r="K22" s="11" t="s">
        <v>107</v>
      </c>
      <c r="P22" s="95"/>
    </row>
    <row r="23" spans="2:16" ht="15.75">
      <c r="B23" s="238" t="s">
        <v>54</v>
      </c>
      <c r="C23" s="41"/>
      <c r="D23" s="254" t="s">
        <v>103</v>
      </c>
      <c r="E23" s="28"/>
      <c r="F23" s="28"/>
      <c r="I23" s="28"/>
      <c r="J23" s="238" t="s">
        <v>90</v>
      </c>
      <c r="K23" s="11" t="s">
        <v>108</v>
      </c>
      <c r="N23" s="95"/>
      <c r="O23" s="95"/>
      <c r="P23" s="95"/>
    </row>
    <row r="24" spans="2:14" ht="15.75">
      <c r="B24" s="238" t="s">
        <v>53</v>
      </c>
      <c r="C24" s="41"/>
      <c r="D24" s="238" t="s">
        <v>104</v>
      </c>
      <c r="F24" s="28"/>
      <c r="I24" s="28"/>
      <c r="J24" s="11" t="s">
        <v>165</v>
      </c>
      <c r="K24" s="11" t="s">
        <v>144</v>
      </c>
      <c r="L24" s="95"/>
      <c r="M24" s="95"/>
      <c r="N24" s="95"/>
    </row>
    <row r="25" spans="2:13" ht="15.75">
      <c r="B25" s="238" t="s">
        <v>29</v>
      </c>
      <c r="C25" s="256"/>
      <c r="D25" s="238" t="s">
        <v>105</v>
      </c>
      <c r="F25" s="28"/>
      <c r="I25" s="28"/>
      <c r="J25" s="238" t="s">
        <v>155</v>
      </c>
      <c r="K25" s="372" t="s">
        <v>239</v>
      </c>
      <c r="M25"/>
    </row>
    <row r="26" spans="2:14" ht="15.75">
      <c r="B26" s="238" t="s">
        <v>11</v>
      </c>
      <c r="C26" s="41"/>
      <c r="D26" s="238" t="s">
        <v>106</v>
      </c>
      <c r="F26" s="29"/>
      <c r="I26" s="28"/>
      <c r="J26" s="67" t="s">
        <v>61</v>
      </c>
      <c r="K26" s="412">
        <v>612420440</v>
      </c>
      <c r="L26" s="95"/>
      <c r="M26" s="95"/>
      <c r="N26" s="95"/>
    </row>
    <row r="27" spans="2:11" ht="15.75" customHeight="1">
      <c r="B27" s="245" t="s">
        <v>91</v>
      </c>
      <c r="C27" s="41"/>
      <c r="D27" s="438" t="s">
        <v>188</v>
      </c>
      <c r="I27" s="133"/>
      <c r="J27" s="67" t="s">
        <v>152</v>
      </c>
      <c r="K27" s="343" t="s">
        <v>158</v>
      </c>
    </row>
    <row r="28" spans="2:11" ht="15.75">
      <c r="B28" s="67" t="s">
        <v>160</v>
      </c>
      <c r="C28" s="30"/>
      <c r="D28" s="11" t="s">
        <v>181</v>
      </c>
      <c r="E28" s="221"/>
      <c r="F28" s="221"/>
      <c r="I28" s="221"/>
      <c r="J28" s="67"/>
      <c r="K28" s="342"/>
    </row>
    <row r="29" spans="2:11" ht="15.75" customHeight="1">
      <c r="B29" s="67" t="s">
        <v>84</v>
      </c>
      <c r="C29" s="41"/>
      <c r="D29" s="257" t="s">
        <v>108</v>
      </c>
      <c r="J29" s="67"/>
      <c r="K29" s="342"/>
    </row>
    <row r="30" spans="2:4" ht="15.75">
      <c r="B30" s="11" t="s">
        <v>123</v>
      </c>
      <c r="C30" s="41"/>
      <c r="D30" s="238" t="s">
        <v>96</v>
      </c>
    </row>
    <row r="31" spans="2:4" ht="15.75">
      <c r="B31" s="11" t="s">
        <v>94</v>
      </c>
      <c r="C31" s="41"/>
      <c r="D31" s="238" t="s">
        <v>96</v>
      </c>
    </row>
    <row r="32" spans="2:4" ht="15.75">
      <c r="B32" s="67" t="s">
        <v>182</v>
      </c>
      <c r="C32" s="18"/>
      <c r="D32" s="11" t="s">
        <v>101</v>
      </c>
    </row>
    <row r="33" spans="2:11" ht="15.75">
      <c r="B33" s="344" t="s">
        <v>184</v>
      </c>
      <c r="C33" s="18"/>
      <c r="D33" s="11" t="s">
        <v>183</v>
      </c>
      <c r="K33" s="29"/>
    </row>
    <row r="34" spans="2:11" ht="15.75">
      <c r="B34" s="67" t="s">
        <v>196</v>
      </c>
      <c r="C34" s="41"/>
      <c r="D34" s="11" t="s">
        <v>197</v>
      </c>
      <c r="E34" s="30"/>
      <c r="K34" s="29"/>
    </row>
    <row r="35" spans="2:5" ht="15.75">
      <c r="B35" s="344" t="s">
        <v>198</v>
      </c>
      <c r="C35" s="30"/>
      <c r="D35" s="11" t="s">
        <v>199</v>
      </c>
      <c r="E35" s="30"/>
    </row>
    <row r="36" spans="2:4" ht="15.75">
      <c r="B36" s="67"/>
      <c r="C36" s="41"/>
      <c r="D36" s="11"/>
    </row>
    <row r="37" spans="2:4" ht="15.75">
      <c r="B37" s="67"/>
      <c r="C37" s="41"/>
      <c r="D37" s="11"/>
    </row>
  </sheetData>
  <sheetProtection/>
  <mergeCells count="3">
    <mergeCell ref="D1:E1"/>
    <mergeCell ref="G1:H1"/>
    <mergeCell ref="J1:K1"/>
  </mergeCells>
  <printOptions/>
  <pageMargins left="0.7086614173228347" right="0.7086614173228347" top="0.7480314960629921" bottom="0.7480314960629921" header="0.31496062992125984" footer="0.31496062992125984"/>
  <pageSetup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tabColor theme="0" tint="-0.4999699890613556"/>
  </sheetPr>
  <dimension ref="A1:P631"/>
  <sheetViews>
    <sheetView zoomScale="70" zoomScaleNormal="70" workbookViewId="0" topLeftCell="A1">
      <selection activeCell="K221" sqref="K221"/>
    </sheetView>
  </sheetViews>
  <sheetFormatPr defaultColWidth="17.8515625" defaultRowHeight="24.75" customHeight="1"/>
  <cols>
    <col min="1" max="1" width="5.140625" style="1" customWidth="1"/>
    <col min="2" max="2" width="48.7109375" style="1" customWidth="1"/>
    <col min="3" max="3" width="5.57421875" style="1" customWidth="1"/>
    <col min="4" max="4" width="48.7109375" style="101" customWidth="1"/>
    <col min="5" max="5" width="5.57421875" style="1" customWidth="1"/>
    <col min="6" max="6" width="48.7109375" style="1" customWidth="1"/>
    <col min="7" max="7" width="5.8515625" style="1" bestFit="1" customWidth="1"/>
    <col min="8" max="8" width="48.28125" style="1" bestFit="1" customWidth="1"/>
    <col min="9" max="9" width="8.7109375" style="38" customWidth="1"/>
    <col min="10" max="10" width="5.8515625" style="3" bestFit="1" customWidth="1"/>
    <col min="11" max="11" width="50.28125" style="3" bestFit="1" customWidth="1"/>
    <col min="12" max="12" width="5.00390625" style="3" customWidth="1"/>
    <col min="13" max="13" width="45.8515625" style="3" customWidth="1"/>
    <col min="14" max="14" width="20.28125" style="1" customWidth="1"/>
    <col min="15" max="15" width="18.57421875" style="1" bestFit="1" customWidth="1"/>
    <col min="16" max="16384" width="17.8515625" style="1" customWidth="1"/>
  </cols>
  <sheetData>
    <row r="1" spans="1:16" ht="24.75" customHeight="1">
      <c r="A1" s="56" t="s">
        <v>8</v>
      </c>
      <c r="B1" s="192">
        <v>43556</v>
      </c>
      <c r="C1" s="57" t="s">
        <v>8</v>
      </c>
      <c r="D1" s="192">
        <v>43556</v>
      </c>
      <c r="E1" s="50" t="s">
        <v>8</v>
      </c>
      <c r="F1" s="192">
        <v>43556</v>
      </c>
      <c r="G1" s="57" t="s">
        <v>8</v>
      </c>
      <c r="H1" s="192">
        <v>43556</v>
      </c>
      <c r="L1" s="27"/>
      <c r="M1" s="96"/>
      <c r="N1" s="4"/>
      <c r="O1" s="16"/>
      <c r="P1" s="49"/>
    </row>
    <row r="2" spans="1:16" ht="24.75" customHeight="1">
      <c r="A2" s="58">
        <v>1</v>
      </c>
      <c r="B2" s="68" t="s">
        <v>207</v>
      </c>
      <c r="C2" s="51">
        <v>2</v>
      </c>
      <c r="D2" s="68" t="s">
        <v>208</v>
      </c>
      <c r="E2" s="51">
        <v>3</v>
      </c>
      <c r="F2" s="68" t="s">
        <v>212</v>
      </c>
      <c r="G2" s="51">
        <v>4</v>
      </c>
      <c r="H2" s="68" t="s">
        <v>200</v>
      </c>
      <c r="L2" s="155"/>
      <c r="N2" s="27"/>
      <c r="O2" s="27"/>
      <c r="P2" s="97"/>
    </row>
    <row r="3" spans="1:16" ht="24.75" customHeight="1">
      <c r="A3" s="59"/>
      <c r="B3" s="68" t="s">
        <v>209</v>
      </c>
      <c r="C3" s="52"/>
      <c r="D3" s="68" t="s">
        <v>211</v>
      </c>
      <c r="E3" s="52"/>
      <c r="F3" s="68" t="s">
        <v>214</v>
      </c>
      <c r="G3" s="52"/>
      <c r="H3" s="68" t="s">
        <v>205</v>
      </c>
      <c r="L3" s="155"/>
      <c r="N3" s="2"/>
      <c r="O3" s="2"/>
      <c r="P3" s="98"/>
    </row>
    <row r="4" spans="1:16" ht="24.75" customHeight="1" thickBot="1">
      <c r="A4" s="58">
        <v>1</v>
      </c>
      <c r="B4" s="69" t="s">
        <v>85</v>
      </c>
      <c r="C4" s="51">
        <v>2</v>
      </c>
      <c r="D4" s="69" t="s">
        <v>85</v>
      </c>
      <c r="E4" s="53">
        <v>3</v>
      </c>
      <c r="F4" s="69" t="s">
        <v>85</v>
      </c>
      <c r="G4" s="51">
        <v>4</v>
      </c>
      <c r="H4" s="69" t="s">
        <v>85</v>
      </c>
      <c r="L4" s="162"/>
      <c r="N4" s="27"/>
      <c r="O4" s="27"/>
      <c r="P4" s="97"/>
    </row>
    <row r="5" spans="1:16" ht="24.75" customHeight="1">
      <c r="A5" s="56" t="s">
        <v>8</v>
      </c>
      <c r="B5" s="192">
        <v>43556</v>
      </c>
      <c r="C5" s="57" t="s">
        <v>8</v>
      </c>
      <c r="D5" s="192">
        <v>43556</v>
      </c>
      <c r="E5" s="50" t="s">
        <v>8</v>
      </c>
      <c r="F5" s="192">
        <v>43556</v>
      </c>
      <c r="G5" s="57" t="s">
        <v>8</v>
      </c>
      <c r="H5" s="192">
        <v>43556</v>
      </c>
      <c r="L5" s="135"/>
      <c r="N5" s="2"/>
      <c r="O5" s="2"/>
      <c r="P5" s="98"/>
    </row>
    <row r="6" spans="1:16" ht="24.75" customHeight="1">
      <c r="A6" s="58">
        <v>1</v>
      </c>
      <c r="B6" s="68" t="s">
        <v>218</v>
      </c>
      <c r="C6" s="51">
        <v>2</v>
      </c>
      <c r="D6" s="68" t="s">
        <v>217</v>
      </c>
      <c r="E6" s="51">
        <v>3</v>
      </c>
      <c r="F6" s="68" t="s">
        <v>215</v>
      </c>
      <c r="G6" s="51">
        <v>4</v>
      </c>
      <c r="H6" s="68" t="s">
        <v>200</v>
      </c>
      <c r="L6" s="135"/>
      <c r="N6" s="27"/>
      <c r="O6" s="27"/>
      <c r="P6" s="97"/>
    </row>
    <row r="7" spans="1:16" ht="24.75" customHeight="1">
      <c r="A7" s="59"/>
      <c r="B7" s="68" t="s">
        <v>222</v>
      </c>
      <c r="C7" s="52"/>
      <c r="D7" s="68" t="s">
        <v>221</v>
      </c>
      <c r="E7" s="52"/>
      <c r="F7" s="68" t="s">
        <v>219</v>
      </c>
      <c r="G7" s="52"/>
      <c r="H7" s="68" t="s">
        <v>204</v>
      </c>
      <c r="L7" s="30"/>
      <c r="N7" s="2"/>
      <c r="O7" s="2"/>
      <c r="P7" s="98"/>
    </row>
    <row r="8" spans="1:16" ht="24.75" customHeight="1" thickBot="1">
      <c r="A8" s="58">
        <v>1</v>
      </c>
      <c r="B8" s="69" t="s">
        <v>86</v>
      </c>
      <c r="C8" s="51">
        <v>2</v>
      </c>
      <c r="D8" s="69" t="s">
        <v>86</v>
      </c>
      <c r="E8" s="53">
        <v>3</v>
      </c>
      <c r="F8" s="69" t="s">
        <v>86</v>
      </c>
      <c r="G8" s="51">
        <v>4</v>
      </c>
      <c r="H8" s="69" t="s">
        <v>86</v>
      </c>
      <c r="L8" s="30"/>
      <c r="N8" s="27"/>
      <c r="O8" s="27"/>
      <c r="P8" s="97"/>
    </row>
    <row r="9" spans="1:16" ht="24.75" customHeight="1">
      <c r="A9" s="56" t="s">
        <v>8</v>
      </c>
      <c r="B9" s="192">
        <v>43556</v>
      </c>
      <c r="C9" s="57" t="s">
        <v>8</v>
      </c>
      <c r="D9" s="192">
        <v>43556</v>
      </c>
      <c r="E9" s="50" t="s">
        <v>8</v>
      </c>
      <c r="F9" s="192">
        <v>43556</v>
      </c>
      <c r="G9" s="57" t="s">
        <v>8</v>
      </c>
      <c r="H9" s="192">
        <v>43556</v>
      </c>
      <c r="L9" s="2"/>
      <c r="M9" s="99"/>
      <c r="N9" s="2"/>
      <c r="O9" s="2"/>
      <c r="P9" s="98"/>
    </row>
    <row r="10" spans="1:16" ht="24.75" customHeight="1">
      <c r="A10" s="58">
        <v>1</v>
      </c>
      <c r="B10" s="68" t="str">
        <f>'Deelnemers rood'!$B$10</f>
        <v>Paul Hermse</v>
      </c>
      <c r="C10" s="51">
        <v>2</v>
      </c>
      <c r="D10" s="68" t="str">
        <f>'Deelnemers rood'!$B$6</f>
        <v>Errol Bouwens</v>
      </c>
      <c r="E10" s="51">
        <v>3</v>
      </c>
      <c r="F10" s="224"/>
      <c r="G10" s="51">
        <v>4</v>
      </c>
      <c r="H10" s="224"/>
      <c r="L10" s="382"/>
      <c r="N10" s="27"/>
      <c r="O10" s="27"/>
      <c r="P10" s="97"/>
    </row>
    <row r="11" spans="1:16" ht="24.75" customHeight="1">
      <c r="A11" s="59"/>
      <c r="B11" s="68" t="str">
        <f>'Deelnemers rood'!$B$3</f>
        <v>Marco Terpstra</v>
      </c>
      <c r="C11" s="52"/>
      <c r="D11" s="68" t="str">
        <f>'Deelnemers rood'!$B$9</f>
        <v>Steven Koole</v>
      </c>
      <c r="E11" s="52"/>
      <c r="F11" s="224"/>
      <c r="G11" s="52"/>
      <c r="H11" s="224"/>
      <c r="L11" s="28"/>
      <c r="N11" s="2"/>
      <c r="O11" s="2"/>
      <c r="P11" s="98"/>
    </row>
    <row r="12" spans="1:16" ht="24.75" customHeight="1" thickBot="1">
      <c r="A12" s="58">
        <v>1</v>
      </c>
      <c r="B12" s="69" t="s">
        <v>14</v>
      </c>
      <c r="C12" s="51">
        <v>2</v>
      </c>
      <c r="D12" s="69" t="s">
        <v>14</v>
      </c>
      <c r="E12" s="53">
        <v>3</v>
      </c>
      <c r="F12" s="69" t="s">
        <v>14</v>
      </c>
      <c r="G12" s="51">
        <v>4</v>
      </c>
      <c r="H12" s="69" t="s">
        <v>14</v>
      </c>
      <c r="L12" s="382"/>
      <c r="N12" s="2"/>
      <c r="O12" s="3"/>
      <c r="P12" s="97"/>
    </row>
    <row r="13" spans="1:16" ht="24.75" customHeight="1">
      <c r="A13" s="56" t="s">
        <v>8</v>
      </c>
      <c r="B13" s="192">
        <v>43556</v>
      </c>
      <c r="C13" s="57" t="s">
        <v>8</v>
      </c>
      <c r="D13" s="192">
        <v>43556</v>
      </c>
      <c r="E13" s="50" t="s">
        <v>8</v>
      </c>
      <c r="F13" s="192">
        <v>43556</v>
      </c>
      <c r="G13" s="57" t="s">
        <v>8</v>
      </c>
      <c r="H13" s="192">
        <v>43556</v>
      </c>
      <c r="L13" s="28"/>
      <c r="N13" s="27"/>
      <c r="O13" s="27"/>
      <c r="P13" s="98"/>
    </row>
    <row r="14" spans="1:16" ht="24.75" customHeight="1">
      <c r="A14" s="58">
        <v>1</v>
      </c>
      <c r="B14" s="224"/>
      <c r="C14" s="51">
        <v>2</v>
      </c>
      <c r="D14" s="224"/>
      <c r="E14" s="51">
        <v>3</v>
      </c>
      <c r="F14" s="224"/>
      <c r="G14" s="51">
        <v>4</v>
      </c>
      <c r="H14" s="384"/>
      <c r="L14" s="28"/>
      <c r="N14" s="2"/>
      <c r="O14" s="2"/>
      <c r="P14" s="97"/>
    </row>
    <row r="15" spans="1:16" ht="24.75" customHeight="1">
      <c r="A15" s="59"/>
      <c r="B15" s="224"/>
      <c r="C15" s="52"/>
      <c r="D15" s="224"/>
      <c r="E15" s="52"/>
      <c r="F15" s="224"/>
      <c r="G15" s="52"/>
      <c r="H15" s="381"/>
      <c r="L15" s="382"/>
      <c r="N15" s="27"/>
      <c r="O15" s="27"/>
      <c r="P15" s="98"/>
    </row>
    <row r="16" spans="1:16" ht="24.75" customHeight="1" thickBot="1">
      <c r="A16" s="58">
        <v>1</v>
      </c>
      <c r="B16" s="69" t="s">
        <v>167</v>
      </c>
      <c r="C16" s="51">
        <v>2</v>
      </c>
      <c r="D16" s="69" t="s">
        <v>167</v>
      </c>
      <c r="E16" s="53">
        <v>3</v>
      </c>
      <c r="F16" s="69" t="s">
        <v>167</v>
      </c>
      <c r="G16" s="51">
        <v>4</v>
      </c>
      <c r="H16" s="69" t="s">
        <v>167</v>
      </c>
      <c r="L16" s="382"/>
      <c r="N16" s="2"/>
      <c r="O16" s="2"/>
      <c r="P16" s="97"/>
    </row>
    <row r="17" spans="12:16" ht="24.75" customHeight="1" thickBot="1">
      <c r="L17" s="28"/>
      <c r="N17" s="27"/>
      <c r="O17" s="27"/>
      <c r="P17" s="98"/>
    </row>
    <row r="18" spans="1:9" ht="24.75" customHeight="1">
      <c r="A18" s="56" t="s">
        <v>8</v>
      </c>
      <c r="B18" s="319">
        <v>43559</v>
      </c>
      <c r="C18" s="57" t="s">
        <v>8</v>
      </c>
      <c r="D18" s="319">
        <v>43559</v>
      </c>
      <c r="E18" s="50" t="s">
        <v>8</v>
      </c>
      <c r="F18" s="319">
        <v>43559</v>
      </c>
      <c r="G18" s="57" t="s">
        <v>8</v>
      </c>
      <c r="H18" s="319">
        <v>43559</v>
      </c>
      <c r="I18" s="38" t="s">
        <v>145</v>
      </c>
    </row>
    <row r="19" spans="1:9" ht="24.75" customHeight="1">
      <c r="A19" s="58">
        <v>1</v>
      </c>
      <c r="B19" s="68" t="s">
        <v>249</v>
      </c>
      <c r="C19" s="51">
        <v>2</v>
      </c>
      <c r="D19" s="68"/>
      <c r="E19" s="51">
        <v>3</v>
      </c>
      <c r="F19" s="68"/>
      <c r="G19" s="51">
        <v>4</v>
      </c>
      <c r="H19" s="68"/>
      <c r="I19" s="38" t="s">
        <v>146</v>
      </c>
    </row>
    <row r="20" spans="1:9" ht="24.75" customHeight="1">
      <c r="A20" s="59"/>
      <c r="B20" s="68" t="s">
        <v>246</v>
      </c>
      <c r="C20" s="52"/>
      <c r="D20" s="68"/>
      <c r="E20" s="52"/>
      <c r="F20" s="68"/>
      <c r="G20" s="52"/>
      <c r="H20" s="68"/>
      <c r="I20" s="38" t="s">
        <v>146</v>
      </c>
    </row>
    <row r="21" spans="1:9" ht="24.75" customHeight="1" thickBot="1">
      <c r="A21" s="58">
        <v>1</v>
      </c>
      <c r="B21" s="69" t="s">
        <v>253</v>
      </c>
      <c r="C21" s="51">
        <v>2</v>
      </c>
      <c r="D21" s="69" t="s">
        <v>253</v>
      </c>
      <c r="E21" s="53">
        <v>3</v>
      </c>
      <c r="F21" s="69" t="s">
        <v>253</v>
      </c>
      <c r="G21" s="51">
        <v>4</v>
      </c>
      <c r="H21" s="69" t="s">
        <v>253</v>
      </c>
      <c r="I21" s="38" t="s">
        <v>147</v>
      </c>
    </row>
    <row r="22" spans="1:8" ht="24.75" customHeight="1">
      <c r="A22" s="56" t="s">
        <v>8</v>
      </c>
      <c r="B22" s="319">
        <v>43559</v>
      </c>
      <c r="C22" s="57" t="s">
        <v>8</v>
      </c>
      <c r="D22" s="319">
        <v>43559</v>
      </c>
      <c r="E22" s="50" t="s">
        <v>8</v>
      </c>
      <c r="F22" s="319">
        <v>43559</v>
      </c>
      <c r="G22" s="57" t="s">
        <v>8</v>
      </c>
      <c r="H22" s="319">
        <v>43559</v>
      </c>
    </row>
    <row r="23" spans="1:9" ht="24.75" customHeight="1">
      <c r="A23" s="58">
        <v>1</v>
      </c>
      <c r="B23" s="68" t="s">
        <v>211</v>
      </c>
      <c r="C23" s="51">
        <v>2</v>
      </c>
      <c r="D23" s="68" t="s">
        <v>209</v>
      </c>
      <c r="E23" s="51">
        <v>3</v>
      </c>
      <c r="F23" s="68" t="s">
        <v>208</v>
      </c>
      <c r="G23" s="51">
        <v>4</v>
      </c>
      <c r="H23" s="68" t="s">
        <v>206</v>
      </c>
      <c r="I23" s="38">
        <v>14</v>
      </c>
    </row>
    <row r="24" spans="1:8" ht="24.75" customHeight="1">
      <c r="A24" s="59"/>
      <c r="B24" s="68" t="s">
        <v>212</v>
      </c>
      <c r="C24" s="52"/>
      <c r="D24" s="68" t="s">
        <v>213</v>
      </c>
      <c r="E24" s="52"/>
      <c r="F24" s="68" t="s">
        <v>214</v>
      </c>
      <c r="G24" s="52"/>
      <c r="H24" s="68" t="s">
        <v>202</v>
      </c>
    </row>
    <row r="25" spans="1:8" ht="24.75" customHeight="1" thickBot="1">
      <c r="A25" s="58">
        <v>1</v>
      </c>
      <c r="B25" s="69" t="s">
        <v>85</v>
      </c>
      <c r="C25" s="51">
        <v>2</v>
      </c>
      <c r="D25" s="69" t="s">
        <v>85</v>
      </c>
      <c r="E25" s="53">
        <v>3</v>
      </c>
      <c r="F25" s="69" t="s">
        <v>85</v>
      </c>
      <c r="G25" s="51">
        <v>4</v>
      </c>
      <c r="H25" s="69" t="s">
        <v>85</v>
      </c>
    </row>
    <row r="26" spans="1:10" ht="24.75" customHeight="1">
      <c r="A26" s="56" t="s">
        <v>8</v>
      </c>
      <c r="B26" s="319">
        <v>43559</v>
      </c>
      <c r="C26" s="57" t="s">
        <v>8</v>
      </c>
      <c r="D26" s="319">
        <v>43559</v>
      </c>
      <c r="E26" s="50" t="s">
        <v>8</v>
      </c>
      <c r="F26" s="319">
        <v>43559</v>
      </c>
      <c r="G26" s="57" t="s">
        <v>8</v>
      </c>
      <c r="H26" s="319">
        <v>43559</v>
      </c>
      <c r="J26" s="5"/>
    </row>
    <row r="27" spans="1:10" ht="24.75" customHeight="1">
      <c r="A27" s="58">
        <v>1</v>
      </c>
      <c r="B27" s="68" t="s">
        <v>220</v>
      </c>
      <c r="C27" s="51">
        <v>2</v>
      </c>
      <c r="D27" s="68" t="s">
        <v>216</v>
      </c>
      <c r="E27" s="51">
        <v>3</v>
      </c>
      <c r="F27" s="68" t="s">
        <v>219</v>
      </c>
      <c r="G27" s="51">
        <v>4</v>
      </c>
      <c r="H27" s="68" t="s">
        <v>200</v>
      </c>
      <c r="J27" s="54"/>
    </row>
    <row r="28" spans="1:10" ht="24.75" customHeight="1">
      <c r="A28" s="59"/>
      <c r="B28" s="68" t="s">
        <v>222</v>
      </c>
      <c r="C28" s="52"/>
      <c r="D28" s="68" t="s">
        <v>218</v>
      </c>
      <c r="E28" s="52"/>
      <c r="F28" s="68" t="s">
        <v>221</v>
      </c>
      <c r="G28" s="52"/>
      <c r="H28" s="68" t="s">
        <v>201</v>
      </c>
      <c r="J28" s="5"/>
    </row>
    <row r="29" spans="1:10" ht="24.75" customHeight="1" thickBot="1">
      <c r="A29" s="58">
        <v>1</v>
      </c>
      <c r="B29" s="69" t="s">
        <v>86</v>
      </c>
      <c r="C29" s="51">
        <v>2</v>
      </c>
      <c r="D29" s="69" t="s">
        <v>86</v>
      </c>
      <c r="E29" s="53">
        <v>3</v>
      </c>
      <c r="F29" s="69" t="s">
        <v>86</v>
      </c>
      <c r="G29" s="51">
        <v>4</v>
      </c>
      <c r="H29" s="69" t="s">
        <v>86</v>
      </c>
      <c r="J29" s="55"/>
    </row>
    <row r="30" spans="1:10" ht="24.75" customHeight="1">
      <c r="A30" s="56" t="s">
        <v>8</v>
      </c>
      <c r="B30" s="319">
        <v>43559</v>
      </c>
      <c r="C30" s="57" t="s">
        <v>8</v>
      </c>
      <c r="D30" s="319">
        <v>43559</v>
      </c>
      <c r="E30" s="50" t="s">
        <v>8</v>
      </c>
      <c r="F30" s="319">
        <v>43559</v>
      </c>
      <c r="G30" s="57" t="s">
        <v>8</v>
      </c>
      <c r="H30" s="319">
        <v>43559</v>
      </c>
      <c r="J30" s="54"/>
    </row>
    <row r="31" spans="1:10" ht="24.75" customHeight="1">
      <c r="A31" s="58">
        <v>1</v>
      </c>
      <c r="B31" s="68" t="str">
        <f>'Deelnemers rood'!$B$4</f>
        <v>Mike Beker</v>
      </c>
      <c r="C31" s="51">
        <v>2</v>
      </c>
      <c r="D31" s="68" t="str">
        <f>'Deelnemers rood'!$B$11</f>
        <v>Ferdy v Beest </v>
      </c>
      <c r="E31" s="51">
        <v>3</v>
      </c>
      <c r="F31" s="224"/>
      <c r="G31" s="51">
        <v>4</v>
      </c>
      <c r="H31" s="223"/>
      <c r="J31" s="5"/>
    </row>
    <row r="32" spans="1:10" ht="24.75" customHeight="1">
      <c r="A32" s="59"/>
      <c r="B32" s="68" t="str">
        <f>'Deelnemers rood'!$B$6</f>
        <v>Errol Bouwens</v>
      </c>
      <c r="C32" s="52"/>
      <c r="D32" s="68" t="str">
        <f>'Deelnemers rood'!$B$9</f>
        <v>Steven Koole</v>
      </c>
      <c r="E32" s="52"/>
      <c r="F32" s="224"/>
      <c r="G32" s="52"/>
      <c r="H32" s="223"/>
      <c r="J32" s="5"/>
    </row>
    <row r="33" spans="1:10" ht="24.75" customHeight="1" thickBot="1">
      <c r="A33" s="58">
        <v>1</v>
      </c>
      <c r="B33" s="69" t="s">
        <v>14</v>
      </c>
      <c r="C33" s="51">
        <v>2</v>
      </c>
      <c r="D33" s="69" t="s">
        <v>14</v>
      </c>
      <c r="E33" s="53">
        <v>3</v>
      </c>
      <c r="F33" s="69" t="s">
        <v>14</v>
      </c>
      <c r="G33" s="51">
        <v>4</v>
      </c>
      <c r="H33" s="69" t="s">
        <v>14</v>
      </c>
      <c r="J33" s="5"/>
    </row>
    <row r="34" ht="24.75" customHeight="1">
      <c r="J34" s="5"/>
    </row>
    <row r="35" ht="24.75" customHeight="1" thickBot="1">
      <c r="J35" s="54"/>
    </row>
    <row r="36" spans="1:8" ht="24.75" customHeight="1">
      <c r="A36" s="56" t="s">
        <v>8</v>
      </c>
      <c r="B36" s="192">
        <v>43563</v>
      </c>
      <c r="C36" s="57" t="s">
        <v>8</v>
      </c>
      <c r="D36" s="192">
        <v>43563</v>
      </c>
      <c r="E36" s="50" t="s">
        <v>8</v>
      </c>
      <c r="F36" s="192">
        <v>43563</v>
      </c>
      <c r="G36" s="57" t="s">
        <v>8</v>
      </c>
      <c r="H36" s="192">
        <v>43563</v>
      </c>
    </row>
    <row r="37" spans="1:8" ht="24.75" customHeight="1">
      <c r="A37" s="58">
        <v>1</v>
      </c>
      <c r="B37" s="68" t="s">
        <v>207</v>
      </c>
      <c r="C37" s="51">
        <v>2</v>
      </c>
      <c r="D37" s="68" t="s">
        <v>208</v>
      </c>
      <c r="E37" s="51">
        <v>3</v>
      </c>
      <c r="F37" s="68" t="s">
        <v>203</v>
      </c>
      <c r="G37" s="51">
        <v>4</v>
      </c>
      <c r="H37" s="224"/>
    </row>
    <row r="38" spans="1:8" ht="24.75" customHeight="1">
      <c r="A38" s="59"/>
      <c r="B38" s="68" t="s">
        <v>213</v>
      </c>
      <c r="C38" s="52"/>
      <c r="D38" s="68" t="s">
        <v>212</v>
      </c>
      <c r="E38" s="52"/>
      <c r="F38" s="68" t="s">
        <v>205</v>
      </c>
      <c r="G38" s="52"/>
      <c r="H38" s="224"/>
    </row>
    <row r="39" spans="1:8" ht="24.75" customHeight="1" thickBot="1">
      <c r="A39" s="58">
        <v>1</v>
      </c>
      <c r="B39" s="69" t="s">
        <v>85</v>
      </c>
      <c r="C39" s="51">
        <v>2</v>
      </c>
      <c r="D39" s="69" t="s">
        <v>85</v>
      </c>
      <c r="E39" s="53">
        <v>3</v>
      </c>
      <c r="F39" s="69" t="s">
        <v>85</v>
      </c>
      <c r="G39" s="51">
        <v>4</v>
      </c>
      <c r="H39" s="69" t="s">
        <v>85</v>
      </c>
    </row>
    <row r="40" spans="1:8" ht="24.75" customHeight="1">
      <c r="A40" s="56" t="s">
        <v>8</v>
      </c>
      <c r="B40" s="192">
        <v>43563</v>
      </c>
      <c r="C40" s="57" t="s">
        <v>8</v>
      </c>
      <c r="D40" s="192">
        <v>43563</v>
      </c>
      <c r="E40" s="50" t="s">
        <v>8</v>
      </c>
      <c r="F40" s="192">
        <v>43563</v>
      </c>
      <c r="G40" s="57" t="s">
        <v>8</v>
      </c>
      <c r="H40" s="192">
        <v>43563</v>
      </c>
    </row>
    <row r="41" spans="1:8" ht="24.75" customHeight="1">
      <c r="A41" s="58">
        <v>1</v>
      </c>
      <c r="B41" s="68" t="s">
        <v>221</v>
      </c>
      <c r="C41" s="51">
        <v>2</v>
      </c>
      <c r="D41" s="68" t="s">
        <v>215</v>
      </c>
      <c r="E41" s="51">
        <v>3</v>
      </c>
      <c r="F41" s="68" t="s">
        <v>203</v>
      </c>
      <c r="G41" s="51">
        <v>4</v>
      </c>
      <c r="H41" s="68" t="s">
        <v>163</v>
      </c>
    </row>
    <row r="42" spans="1:8" ht="24.75" customHeight="1">
      <c r="A42" s="59"/>
      <c r="B42" s="68" t="s">
        <v>222</v>
      </c>
      <c r="C42" s="52"/>
      <c r="D42" s="68" t="s">
        <v>220</v>
      </c>
      <c r="E42" s="52"/>
      <c r="F42" s="68" t="s">
        <v>204</v>
      </c>
      <c r="G42" s="52"/>
      <c r="H42" s="68" t="s">
        <v>163</v>
      </c>
    </row>
    <row r="43" spans="1:8" ht="24.75" customHeight="1" thickBot="1">
      <c r="A43" s="58">
        <v>1</v>
      </c>
      <c r="B43" s="69" t="s">
        <v>86</v>
      </c>
      <c r="C43" s="51">
        <v>2</v>
      </c>
      <c r="D43" s="69" t="s">
        <v>86</v>
      </c>
      <c r="E43" s="53">
        <v>3</v>
      </c>
      <c r="F43" s="69" t="s">
        <v>86</v>
      </c>
      <c r="G43" s="51">
        <v>4</v>
      </c>
      <c r="H43" s="69" t="s">
        <v>86</v>
      </c>
    </row>
    <row r="44" spans="1:8" ht="24.75" customHeight="1">
      <c r="A44" s="56" t="s">
        <v>8</v>
      </c>
      <c r="B44" s="192">
        <v>43563</v>
      </c>
      <c r="C44" s="57" t="s">
        <v>8</v>
      </c>
      <c r="D44" s="192">
        <v>43563</v>
      </c>
      <c r="E44" s="50" t="s">
        <v>8</v>
      </c>
      <c r="F44" s="192">
        <v>43563</v>
      </c>
      <c r="G44" s="57" t="s">
        <v>8</v>
      </c>
      <c r="H44" s="192">
        <v>43563</v>
      </c>
    </row>
    <row r="45" spans="1:8" ht="24.75" customHeight="1">
      <c r="A45" s="58">
        <v>1</v>
      </c>
      <c r="B45" s="68" t="s">
        <v>11</v>
      </c>
      <c r="C45" s="51">
        <v>2</v>
      </c>
      <c r="D45" s="68" t="s">
        <v>57</v>
      </c>
      <c r="E45" s="51">
        <v>3</v>
      </c>
      <c r="F45" s="68" t="s">
        <v>166</v>
      </c>
      <c r="G45" s="51">
        <v>4</v>
      </c>
      <c r="H45" s="224"/>
    </row>
    <row r="46" spans="1:8" ht="24.75" customHeight="1">
      <c r="A46" s="59"/>
      <c r="B46" s="68" t="s">
        <v>198</v>
      </c>
      <c r="C46" s="52"/>
      <c r="D46" s="68" t="s">
        <v>176</v>
      </c>
      <c r="E46" s="52"/>
      <c r="F46" s="68" t="s">
        <v>233</v>
      </c>
      <c r="G46" s="52"/>
      <c r="H46" s="224"/>
    </row>
    <row r="47" spans="1:8" ht="24.75" customHeight="1" thickBot="1">
      <c r="A47" s="58">
        <v>1</v>
      </c>
      <c r="B47" s="69" t="s">
        <v>14</v>
      </c>
      <c r="C47" s="51">
        <v>2</v>
      </c>
      <c r="D47" s="69" t="s">
        <v>14</v>
      </c>
      <c r="E47" s="53">
        <v>3</v>
      </c>
      <c r="F47" s="69" t="s">
        <v>14</v>
      </c>
      <c r="G47" s="51">
        <v>4</v>
      </c>
      <c r="H47" s="69" t="s">
        <v>14</v>
      </c>
    </row>
    <row r="48" spans="1:8" ht="24.75" customHeight="1">
      <c r="A48" s="56" t="s">
        <v>8</v>
      </c>
      <c r="B48" s="192">
        <v>43563</v>
      </c>
      <c r="C48" s="57" t="s">
        <v>8</v>
      </c>
      <c r="D48" s="192">
        <v>43563</v>
      </c>
      <c r="E48" s="50" t="s">
        <v>8</v>
      </c>
      <c r="F48" s="192">
        <v>43563</v>
      </c>
      <c r="G48" s="57" t="s">
        <v>8</v>
      </c>
      <c r="H48" s="192">
        <v>43563</v>
      </c>
    </row>
    <row r="49" spans="1:8" ht="24.75" customHeight="1">
      <c r="A49" s="58">
        <v>1</v>
      </c>
      <c r="B49" s="68" t="s">
        <v>163</v>
      </c>
      <c r="C49" s="51">
        <v>2</v>
      </c>
      <c r="D49" s="68"/>
      <c r="E49" s="51">
        <v>3</v>
      </c>
      <c r="F49" s="68"/>
      <c r="G49" s="51">
        <v>4</v>
      </c>
      <c r="H49" s="68"/>
    </row>
    <row r="50" spans="1:8" ht="24.75" customHeight="1">
      <c r="A50" s="59"/>
      <c r="B50" s="68" t="s">
        <v>163</v>
      </c>
      <c r="C50" s="52"/>
      <c r="D50" s="68"/>
      <c r="E50" s="52"/>
      <c r="F50" s="68"/>
      <c r="G50" s="52"/>
      <c r="H50" s="68"/>
    </row>
    <row r="51" spans="1:8" ht="24.75" customHeight="1" thickBot="1">
      <c r="A51" s="58">
        <v>1</v>
      </c>
      <c r="B51" s="69" t="s">
        <v>13</v>
      </c>
      <c r="C51" s="51">
        <v>2</v>
      </c>
      <c r="D51" s="69" t="s">
        <v>13</v>
      </c>
      <c r="E51" s="53">
        <v>3</v>
      </c>
      <c r="F51" s="69" t="s">
        <v>13</v>
      </c>
      <c r="G51" s="51">
        <v>4</v>
      </c>
      <c r="H51" s="69" t="s">
        <v>13</v>
      </c>
    </row>
    <row r="52" ht="24.75" customHeight="1" thickBot="1"/>
    <row r="53" spans="1:9" ht="24.75" customHeight="1">
      <c r="A53" s="56" t="s">
        <v>8</v>
      </c>
      <c r="B53" s="192">
        <v>43566</v>
      </c>
      <c r="C53" s="57" t="s">
        <v>8</v>
      </c>
      <c r="D53" s="192">
        <v>43566</v>
      </c>
      <c r="E53" s="50" t="s">
        <v>8</v>
      </c>
      <c r="F53" s="192">
        <v>43566</v>
      </c>
      <c r="G53" s="57" t="s">
        <v>8</v>
      </c>
      <c r="H53" s="192">
        <v>43566</v>
      </c>
      <c r="I53" s="38" t="s">
        <v>145</v>
      </c>
    </row>
    <row r="54" spans="1:10" ht="24.75" customHeight="1">
      <c r="A54" s="58">
        <v>1</v>
      </c>
      <c r="B54" s="68" t="s">
        <v>244</v>
      </c>
      <c r="C54" s="51">
        <v>2</v>
      </c>
      <c r="D54" s="68" t="s">
        <v>249</v>
      </c>
      <c r="E54" s="51">
        <v>3</v>
      </c>
      <c r="F54" s="68"/>
      <c r="G54" s="51">
        <v>4</v>
      </c>
      <c r="H54" s="384"/>
      <c r="I54" s="38" t="s">
        <v>146</v>
      </c>
      <c r="J54" s="54"/>
    </row>
    <row r="55" spans="1:10" ht="24.75" customHeight="1">
      <c r="A55" s="59"/>
      <c r="B55" s="68" t="s">
        <v>246</v>
      </c>
      <c r="C55" s="52"/>
      <c r="D55" s="68" t="s">
        <v>247</v>
      </c>
      <c r="E55" s="52"/>
      <c r="F55" s="68"/>
      <c r="G55" s="52"/>
      <c r="H55" s="224"/>
      <c r="I55" s="38" t="s">
        <v>146</v>
      </c>
      <c r="J55" s="5"/>
    </row>
    <row r="56" spans="1:9" ht="24.75" customHeight="1" thickBot="1">
      <c r="A56" s="58">
        <v>1</v>
      </c>
      <c r="B56" s="69" t="s">
        <v>253</v>
      </c>
      <c r="C56" s="51">
        <v>2</v>
      </c>
      <c r="D56" s="69" t="s">
        <v>253</v>
      </c>
      <c r="E56" s="53">
        <v>3</v>
      </c>
      <c r="F56" s="69" t="s">
        <v>253</v>
      </c>
      <c r="G56" s="51">
        <v>4</v>
      </c>
      <c r="H56" s="69" t="s">
        <v>253</v>
      </c>
      <c r="I56" s="38" t="s">
        <v>147</v>
      </c>
    </row>
    <row r="57" spans="1:8" ht="24.75" customHeight="1">
      <c r="A57" s="56" t="s">
        <v>8</v>
      </c>
      <c r="B57" s="192">
        <v>43566</v>
      </c>
      <c r="C57" s="57" t="s">
        <v>8</v>
      </c>
      <c r="D57" s="192">
        <v>43566</v>
      </c>
      <c r="E57" s="50" t="s">
        <v>8</v>
      </c>
      <c r="F57" s="192">
        <v>43566</v>
      </c>
      <c r="G57" s="57" t="s">
        <v>8</v>
      </c>
      <c r="H57" s="192">
        <v>43566</v>
      </c>
    </row>
    <row r="58" spans="1:9" ht="24.75" customHeight="1">
      <c r="A58" s="58">
        <v>1</v>
      </c>
      <c r="B58" s="68" t="s">
        <v>207</v>
      </c>
      <c r="C58" s="51">
        <v>2</v>
      </c>
      <c r="D58" s="68" t="s">
        <v>218</v>
      </c>
      <c r="E58" s="51">
        <v>3</v>
      </c>
      <c r="F58" s="68" t="s">
        <v>208</v>
      </c>
      <c r="G58" s="51">
        <v>4</v>
      </c>
      <c r="H58" s="68" t="s">
        <v>244</v>
      </c>
      <c r="I58" s="38">
        <v>15</v>
      </c>
    </row>
    <row r="59" spans="1:8" ht="24.75" customHeight="1">
      <c r="A59" s="59"/>
      <c r="B59" s="68" t="s">
        <v>212</v>
      </c>
      <c r="C59" s="52"/>
      <c r="D59" s="68" t="s">
        <v>220</v>
      </c>
      <c r="E59" s="52"/>
      <c r="F59" s="68" t="s">
        <v>209</v>
      </c>
      <c r="G59" s="52"/>
      <c r="H59" s="68" t="s">
        <v>249</v>
      </c>
    </row>
    <row r="60" spans="1:8" ht="24.75" customHeight="1" thickBot="1">
      <c r="A60" s="58">
        <v>1</v>
      </c>
      <c r="B60" s="69" t="s">
        <v>85</v>
      </c>
      <c r="C60" s="51">
        <v>2</v>
      </c>
      <c r="D60" s="69" t="s">
        <v>85</v>
      </c>
      <c r="E60" s="53">
        <v>3</v>
      </c>
      <c r="F60" s="69" t="s">
        <v>85</v>
      </c>
      <c r="G60" s="51">
        <v>4</v>
      </c>
      <c r="H60" s="69" t="s">
        <v>85</v>
      </c>
    </row>
    <row r="61" spans="1:8" ht="24.75" customHeight="1">
      <c r="A61" s="56" t="s">
        <v>8</v>
      </c>
      <c r="B61" s="192">
        <v>43566</v>
      </c>
      <c r="C61" s="57" t="s">
        <v>8</v>
      </c>
      <c r="D61" s="192">
        <v>43566</v>
      </c>
      <c r="E61" s="50" t="s">
        <v>8</v>
      </c>
      <c r="F61" s="192">
        <v>43566</v>
      </c>
      <c r="G61" s="57" t="s">
        <v>8</v>
      </c>
      <c r="H61" s="192">
        <v>43566</v>
      </c>
    </row>
    <row r="62" spans="1:8" ht="24.75" customHeight="1">
      <c r="A62" s="58">
        <v>1</v>
      </c>
      <c r="B62" s="68" t="str">
        <f>'Deelnemers rood'!$B$5</f>
        <v>Bart Rutjes</v>
      </c>
      <c r="C62" s="51">
        <v>2</v>
      </c>
      <c r="D62" s="68" t="str">
        <f>'Deelnemers rood'!$B$8</f>
        <v>Thijs Manders</v>
      </c>
      <c r="E62" s="51">
        <v>3</v>
      </c>
      <c r="F62" s="68" t="str">
        <f>'Deelnemers rood'!$B$11</f>
        <v>Ferdy v Beest </v>
      </c>
      <c r="G62" s="51">
        <v>4</v>
      </c>
      <c r="H62" s="68" t="s">
        <v>176</v>
      </c>
    </row>
    <row r="63" spans="1:8" ht="24.75" customHeight="1">
      <c r="A63" s="59"/>
      <c r="B63" s="68" t="str">
        <f>'Deelnemers rood'!$B$7</f>
        <v>Mark Geboers</v>
      </c>
      <c r="C63" s="52"/>
      <c r="D63" s="68" t="str">
        <f>'Deelnemers rood'!$B$9</f>
        <v>Steven Koole</v>
      </c>
      <c r="E63" s="52"/>
      <c r="F63" s="68" t="str">
        <f>'Deelnemers rood'!$B$2</f>
        <v>Jeff Van Tol</v>
      </c>
      <c r="G63" s="52"/>
      <c r="H63" s="68" t="s">
        <v>233</v>
      </c>
    </row>
    <row r="64" spans="1:8" ht="24.75" customHeight="1" thickBot="1">
      <c r="A64" s="58">
        <v>1</v>
      </c>
      <c r="B64" s="69" t="s">
        <v>86</v>
      </c>
      <c r="C64" s="51">
        <v>2</v>
      </c>
      <c r="D64" s="69" t="s">
        <v>86</v>
      </c>
      <c r="E64" s="53">
        <v>3</v>
      </c>
      <c r="F64" s="69" t="s">
        <v>86</v>
      </c>
      <c r="G64" s="51">
        <v>4</v>
      </c>
      <c r="H64" s="69" t="s">
        <v>86</v>
      </c>
    </row>
    <row r="65" spans="1:8" ht="24.75" customHeight="1">
      <c r="A65" s="56" t="s">
        <v>8</v>
      </c>
      <c r="B65" s="192">
        <v>43566</v>
      </c>
      <c r="C65" s="57" t="s">
        <v>8</v>
      </c>
      <c r="D65" s="192">
        <v>43566</v>
      </c>
      <c r="E65" s="50" t="s">
        <v>8</v>
      </c>
      <c r="F65" s="192">
        <v>43566</v>
      </c>
      <c r="G65" s="57" t="s">
        <v>8</v>
      </c>
      <c r="H65" s="192">
        <v>43566</v>
      </c>
    </row>
    <row r="66" spans="1:8" ht="24.75" customHeight="1">
      <c r="A66" s="58">
        <v>1</v>
      </c>
      <c r="B66" s="224"/>
      <c r="C66" s="51">
        <v>2</v>
      </c>
      <c r="D66" s="224"/>
      <c r="E66" s="51">
        <v>3</v>
      </c>
      <c r="F66" s="224"/>
      <c r="G66" s="51">
        <v>4</v>
      </c>
      <c r="H66" s="224"/>
    </row>
    <row r="67" spans="1:11" ht="24.75" customHeight="1">
      <c r="A67" s="59"/>
      <c r="B67" s="224"/>
      <c r="C67" s="52"/>
      <c r="D67" s="224"/>
      <c r="E67" s="52"/>
      <c r="F67" s="224"/>
      <c r="G67" s="52"/>
      <c r="H67" s="224"/>
      <c r="K67" s="27"/>
    </row>
    <row r="68" spans="1:11" ht="24.75" customHeight="1" thickBot="1">
      <c r="A68" s="58">
        <v>1</v>
      </c>
      <c r="B68" s="69" t="s">
        <v>14</v>
      </c>
      <c r="C68" s="51">
        <v>2</v>
      </c>
      <c r="D68" s="69" t="s">
        <v>14</v>
      </c>
      <c r="E68" s="53">
        <v>3</v>
      </c>
      <c r="F68" s="69" t="s">
        <v>14</v>
      </c>
      <c r="G68" s="51">
        <v>4</v>
      </c>
      <c r="H68" s="69" t="s">
        <v>14</v>
      </c>
      <c r="K68" s="200"/>
    </row>
    <row r="69" spans="1:11" ht="24.75" customHeight="1">
      <c r="A69" s="113"/>
      <c r="B69" s="104"/>
      <c r="C69" s="113"/>
      <c r="D69" s="104"/>
      <c r="E69" s="113"/>
      <c r="F69" s="104"/>
      <c r="G69" s="113"/>
      <c r="H69" s="104"/>
      <c r="K69" s="226"/>
    </row>
    <row r="70" spans="1:8" ht="24.75" customHeight="1" thickBot="1">
      <c r="A70" s="115"/>
      <c r="B70" s="115"/>
      <c r="C70" s="115"/>
      <c r="D70" s="116"/>
      <c r="E70" s="115"/>
      <c r="F70" s="115"/>
      <c r="G70" s="115"/>
      <c r="H70" s="115"/>
    </row>
    <row r="71" spans="1:8" ht="24.75" customHeight="1">
      <c r="A71" s="56" t="s">
        <v>8</v>
      </c>
      <c r="B71" s="319">
        <v>43570</v>
      </c>
      <c r="C71" s="57" t="s">
        <v>8</v>
      </c>
      <c r="D71" s="319">
        <v>43570</v>
      </c>
      <c r="E71" s="50" t="s">
        <v>8</v>
      </c>
      <c r="F71" s="319">
        <v>43570</v>
      </c>
      <c r="G71" s="57" t="s">
        <v>8</v>
      </c>
      <c r="H71" s="319">
        <v>43570</v>
      </c>
    </row>
    <row r="72" spans="1:8" ht="24.75" customHeight="1">
      <c r="A72" s="58">
        <v>1</v>
      </c>
      <c r="B72" s="68" t="s">
        <v>210</v>
      </c>
      <c r="C72" s="51">
        <v>2</v>
      </c>
      <c r="D72" s="68" t="s">
        <v>211</v>
      </c>
      <c r="E72" s="51">
        <v>3</v>
      </c>
      <c r="F72" s="224"/>
      <c r="G72" s="51">
        <v>4</v>
      </c>
      <c r="H72" s="224"/>
    </row>
    <row r="73" spans="1:8" ht="24.75" customHeight="1">
      <c r="A73" s="59"/>
      <c r="B73" s="68" t="s">
        <v>212</v>
      </c>
      <c r="C73" s="52"/>
      <c r="D73" s="68" t="s">
        <v>214</v>
      </c>
      <c r="E73" s="52"/>
      <c r="F73" s="224"/>
      <c r="G73" s="52"/>
      <c r="H73" s="224"/>
    </row>
    <row r="74" spans="1:8" ht="24.75" customHeight="1" thickBot="1">
      <c r="A74" s="58">
        <v>1</v>
      </c>
      <c r="B74" s="69" t="s">
        <v>85</v>
      </c>
      <c r="C74" s="51">
        <v>2</v>
      </c>
      <c r="D74" s="69" t="s">
        <v>85</v>
      </c>
      <c r="E74" s="53">
        <v>3</v>
      </c>
      <c r="F74" s="69" t="s">
        <v>85</v>
      </c>
      <c r="G74" s="51">
        <v>4</v>
      </c>
      <c r="H74" s="69" t="s">
        <v>85</v>
      </c>
    </row>
    <row r="75" spans="1:8" ht="24.75" customHeight="1">
      <c r="A75" s="56" t="s">
        <v>8</v>
      </c>
      <c r="B75" s="319">
        <v>43570</v>
      </c>
      <c r="C75" s="57" t="s">
        <v>8</v>
      </c>
      <c r="D75" s="319">
        <v>43570</v>
      </c>
      <c r="E75" s="50" t="s">
        <v>8</v>
      </c>
      <c r="F75" s="319">
        <v>43570</v>
      </c>
      <c r="G75" s="57" t="s">
        <v>8</v>
      </c>
      <c r="H75" s="319">
        <v>43570</v>
      </c>
    </row>
    <row r="76" spans="1:9" ht="24.75" customHeight="1">
      <c r="A76" s="58">
        <v>1</v>
      </c>
      <c r="B76" s="68" t="s">
        <v>219</v>
      </c>
      <c r="C76" s="51">
        <v>2</v>
      </c>
      <c r="D76" s="68" t="s">
        <v>218</v>
      </c>
      <c r="E76" s="51">
        <v>3</v>
      </c>
      <c r="F76" s="68" t="s">
        <v>216</v>
      </c>
      <c r="G76" s="51">
        <v>4</v>
      </c>
      <c r="H76" s="224"/>
      <c r="I76" s="38" t="s">
        <v>145</v>
      </c>
    </row>
    <row r="77" spans="1:9" ht="24.75" customHeight="1">
      <c r="A77" s="59"/>
      <c r="B77" s="68" t="s">
        <v>220</v>
      </c>
      <c r="C77" s="52"/>
      <c r="D77" s="68" t="s">
        <v>221</v>
      </c>
      <c r="E77" s="52"/>
      <c r="F77" s="68" t="s">
        <v>217</v>
      </c>
      <c r="G77" s="52"/>
      <c r="H77" s="224"/>
      <c r="I77" s="38" t="s">
        <v>146</v>
      </c>
    </row>
    <row r="78" spans="1:9" ht="24.75" customHeight="1" thickBot="1">
      <c r="A78" s="58">
        <v>1</v>
      </c>
      <c r="B78" s="69" t="s">
        <v>86</v>
      </c>
      <c r="C78" s="51">
        <v>2</v>
      </c>
      <c r="D78" s="69" t="s">
        <v>86</v>
      </c>
      <c r="E78" s="53">
        <v>3</v>
      </c>
      <c r="F78" s="69" t="s">
        <v>86</v>
      </c>
      <c r="G78" s="51">
        <v>4</v>
      </c>
      <c r="H78" s="69" t="s">
        <v>86</v>
      </c>
      <c r="I78" s="38" t="s">
        <v>146</v>
      </c>
    </row>
    <row r="79" spans="1:9" ht="24.75" customHeight="1">
      <c r="A79" s="56" t="s">
        <v>8</v>
      </c>
      <c r="B79" s="319">
        <v>43570</v>
      </c>
      <c r="C79" s="57" t="s">
        <v>8</v>
      </c>
      <c r="D79" s="319">
        <v>43570</v>
      </c>
      <c r="E79" s="50" t="s">
        <v>8</v>
      </c>
      <c r="F79" s="319">
        <v>43570</v>
      </c>
      <c r="G79" s="57" t="s">
        <v>8</v>
      </c>
      <c r="H79" s="319">
        <v>43570</v>
      </c>
      <c r="I79" s="38" t="s">
        <v>147</v>
      </c>
    </row>
    <row r="80" spans="1:8" ht="24.75" customHeight="1">
      <c r="A80" s="58">
        <v>1</v>
      </c>
      <c r="B80" s="68" t="str">
        <f>'Deelnemers rood'!$B$2</f>
        <v>Jeff Van Tol</v>
      </c>
      <c r="C80" s="51">
        <v>2</v>
      </c>
      <c r="D80" s="68" t="s">
        <v>166</v>
      </c>
      <c r="E80" s="51">
        <v>3</v>
      </c>
      <c r="F80" s="68" t="s">
        <v>194</v>
      </c>
      <c r="G80" s="51">
        <v>4</v>
      </c>
      <c r="H80" s="224"/>
    </row>
    <row r="81" spans="1:9" ht="24.75" customHeight="1">
      <c r="A81" s="59"/>
      <c r="B81" s="68" t="str">
        <f>'Deelnemers rood'!$B$3</f>
        <v>Marco Terpstra</v>
      </c>
      <c r="C81" s="52"/>
      <c r="D81" s="68" t="s">
        <v>176</v>
      </c>
      <c r="E81" s="52"/>
      <c r="F81" s="68" t="s">
        <v>233</v>
      </c>
      <c r="G81" s="52"/>
      <c r="H81" s="224"/>
      <c r="I81" s="38">
        <v>16</v>
      </c>
    </row>
    <row r="82" spans="1:8" ht="24.75" customHeight="1" thickBot="1">
      <c r="A82" s="58">
        <v>1</v>
      </c>
      <c r="B82" s="69" t="s">
        <v>14</v>
      </c>
      <c r="C82" s="51">
        <v>2</v>
      </c>
      <c r="D82" s="69" t="s">
        <v>14</v>
      </c>
      <c r="E82" s="53">
        <v>3</v>
      </c>
      <c r="F82" s="69" t="s">
        <v>14</v>
      </c>
      <c r="G82" s="51">
        <v>4</v>
      </c>
      <c r="H82" s="69" t="s">
        <v>14</v>
      </c>
    </row>
    <row r="83" spans="1:8" ht="24.75" customHeight="1">
      <c r="A83" s="56" t="s">
        <v>8</v>
      </c>
      <c r="B83" s="319">
        <v>43570</v>
      </c>
      <c r="C83" s="57" t="s">
        <v>8</v>
      </c>
      <c r="D83" s="319">
        <v>43570</v>
      </c>
      <c r="E83" s="50" t="s">
        <v>8</v>
      </c>
      <c r="F83" s="319">
        <v>43570</v>
      </c>
      <c r="G83" s="57" t="s">
        <v>8</v>
      </c>
      <c r="H83" s="319">
        <v>43570</v>
      </c>
    </row>
    <row r="84" spans="1:8" ht="24.75" customHeight="1">
      <c r="A84" s="58">
        <v>1</v>
      </c>
      <c r="B84" s="224"/>
      <c r="C84" s="51">
        <v>2</v>
      </c>
      <c r="D84" s="224"/>
      <c r="E84" s="51">
        <v>3</v>
      </c>
      <c r="F84" s="225"/>
      <c r="G84" s="51">
        <v>4</v>
      </c>
      <c r="H84" s="224"/>
    </row>
    <row r="85" spans="1:8" ht="24.75" customHeight="1">
      <c r="A85" s="59"/>
      <c r="B85" s="224"/>
      <c r="C85" s="52"/>
      <c r="D85" s="224"/>
      <c r="E85" s="52"/>
      <c r="F85" s="224"/>
      <c r="G85" s="52"/>
      <c r="H85" s="224"/>
    </row>
    <row r="86" spans="1:8" ht="24.75" customHeight="1" thickBot="1">
      <c r="A86" s="58">
        <v>1</v>
      </c>
      <c r="B86" s="69" t="s">
        <v>13</v>
      </c>
      <c r="C86" s="51">
        <v>2</v>
      </c>
      <c r="D86" s="69" t="s">
        <v>13</v>
      </c>
      <c r="E86" s="53">
        <v>3</v>
      </c>
      <c r="F86" s="69" t="s">
        <v>13</v>
      </c>
      <c r="G86" s="51">
        <v>4</v>
      </c>
      <c r="H86" s="69" t="s">
        <v>13</v>
      </c>
    </row>
    <row r="87" ht="24.75" customHeight="1" thickBot="1">
      <c r="D87" s="361"/>
    </row>
    <row r="88" spans="1:9" ht="24.75" customHeight="1">
      <c r="A88" s="56" t="s">
        <v>8</v>
      </c>
      <c r="B88" s="192">
        <v>43580</v>
      </c>
      <c r="C88" s="57" t="s">
        <v>8</v>
      </c>
      <c r="D88" s="192">
        <v>43580</v>
      </c>
      <c r="E88" s="50" t="s">
        <v>8</v>
      </c>
      <c r="F88" s="192">
        <v>43580</v>
      </c>
      <c r="G88" s="57" t="s">
        <v>8</v>
      </c>
      <c r="H88" s="192">
        <v>43580</v>
      </c>
      <c r="I88" s="38" t="s">
        <v>145</v>
      </c>
    </row>
    <row r="89" spans="1:9" ht="24.75" customHeight="1">
      <c r="A89" s="58">
        <v>1</v>
      </c>
      <c r="B89" s="68" t="s">
        <v>244</v>
      </c>
      <c r="C89" s="51">
        <v>2</v>
      </c>
      <c r="D89" s="68" t="s">
        <v>166</v>
      </c>
      <c r="E89" s="51">
        <v>3</v>
      </c>
      <c r="F89" s="224"/>
      <c r="G89" s="51">
        <v>4</v>
      </c>
      <c r="H89" s="224"/>
      <c r="I89" s="38" t="s">
        <v>146</v>
      </c>
    </row>
    <row r="90" spans="1:9" ht="24.75" customHeight="1">
      <c r="A90" s="59"/>
      <c r="B90" s="68" t="s">
        <v>247</v>
      </c>
      <c r="C90" s="52"/>
      <c r="D90" s="68" t="s">
        <v>237</v>
      </c>
      <c r="E90" s="52"/>
      <c r="F90" s="224"/>
      <c r="G90" s="52"/>
      <c r="H90" s="224"/>
      <c r="I90" s="38" t="s">
        <v>146</v>
      </c>
    </row>
    <row r="91" spans="1:9" ht="24.75" customHeight="1" thickBot="1">
      <c r="A91" s="58">
        <v>1</v>
      </c>
      <c r="B91" s="69" t="s">
        <v>253</v>
      </c>
      <c r="C91" s="51">
        <v>2</v>
      </c>
      <c r="D91" s="69" t="s">
        <v>253</v>
      </c>
      <c r="E91" s="53">
        <v>3</v>
      </c>
      <c r="F91" s="69" t="s">
        <v>253</v>
      </c>
      <c r="G91" s="51">
        <v>4</v>
      </c>
      <c r="H91" s="69" t="s">
        <v>253</v>
      </c>
      <c r="I91" s="38" t="s">
        <v>147</v>
      </c>
    </row>
    <row r="92" spans="1:8" ht="24.75" customHeight="1">
      <c r="A92" s="56" t="s">
        <v>8</v>
      </c>
      <c r="B92" s="192">
        <v>43580</v>
      </c>
      <c r="C92" s="57" t="s">
        <v>8</v>
      </c>
      <c r="D92" s="192">
        <v>43580</v>
      </c>
      <c r="E92" s="50" t="s">
        <v>8</v>
      </c>
      <c r="F92" s="192">
        <v>43580</v>
      </c>
      <c r="G92" s="57" t="s">
        <v>8</v>
      </c>
      <c r="H92" s="192">
        <v>43580</v>
      </c>
    </row>
    <row r="93" spans="1:9" ht="24.75" customHeight="1">
      <c r="A93" s="58">
        <v>1</v>
      </c>
      <c r="B93" s="68" t="s">
        <v>200</v>
      </c>
      <c r="C93" s="51">
        <v>2</v>
      </c>
      <c r="D93" s="68" t="s">
        <v>201</v>
      </c>
      <c r="E93" s="51">
        <v>3</v>
      </c>
      <c r="F93" s="224"/>
      <c r="G93" s="51">
        <v>4</v>
      </c>
      <c r="H93" s="224"/>
      <c r="I93" s="38">
        <v>17</v>
      </c>
    </row>
    <row r="94" spans="1:8" ht="24.75" customHeight="1">
      <c r="A94" s="59"/>
      <c r="B94" s="68" t="s">
        <v>203</v>
      </c>
      <c r="C94" s="52"/>
      <c r="D94" s="68" t="s">
        <v>202</v>
      </c>
      <c r="E94" s="52"/>
      <c r="F94" s="224"/>
      <c r="G94" s="52"/>
      <c r="H94" s="224"/>
    </row>
    <row r="95" spans="1:8" ht="24.75" customHeight="1" thickBot="1">
      <c r="A95" s="58">
        <v>1</v>
      </c>
      <c r="B95" s="69" t="s">
        <v>85</v>
      </c>
      <c r="C95" s="51">
        <v>2</v>
      </c>
      <c r="D95" s="69" t="s">
        <v>85</v>
      </c>
      <c r="E95" s="53">
        <v>3</v>
      </c>
      <c r="F95" s="69" t="s">
        <v>85</v>
      </c>
      <c r="G95" s="51">
        <v>4</v>
      </c>
      <c r="H95" s="69" t="s">
        <v>85</v>
      </c>
    </row>
    <row r="96" spans="1:8" ht="24.75" customHeight="1">
      <c r="A96" s="56" t="s">
        <v>8</v>
      </c>
      <c r="B96" s="192">
        <v>43580</v>
      </c>
      <c r="C96" s="57" t="s">
        <v>8</v>
      </c>
      <c r="D96" s="192">
        <v>43580</v>
      </c>
      <c r="E96" s="50" t="s">
        <v>8</v>
      </c>
      <c r="F96" s="192">
        <v>43580</v>
      </c>
      <c r="G96" s="57" t="s">
        <v>8</v>
      </c>
      <c r="H96" s="192">
        <v>43580</v>
      </c>
    </row>
    <row r="97" spans="1:8" ht="24.75" customHeight="1">
      <c r="A97" s="58">
        <v>1</v>
      </c>
      <c r="B97" s="68" t="str">
        <f>'Deelnemers rood'!$B$11</f>
        <v>Ferdy v Beest </v>
      </c>
      <c r="C97" s="51">
        <v>2</v>
      </c>
      <c r="D97" s="68" t="str">
        <f>'Deelnemers rood'!$B$2</f>
        <v>Jeff Van Tol</v>
      </c>
      <c r="E97" s="51">
        <v>3</v>
      </c>
      <c r="F97" s="224"/>
      <c r="G97" s="51">
        <v>4</v>
      </c>
      <c r="H97" s="223"/>
    </row>
    <row r="98" spans="1:8" ht="24.75" customHeight="1">
      <c r="A98" s="59"/>
      <c r="B98" s="68" t="str">
        <f>'Deelnemers rood'!$B$5</f>
        <v>Bart Rutjes</v>
      </c>
      <c r="C98" s="52"/>
      <c r="D98" s="68" t="str">
        <f>'Deelnemers rood'!$B$6</f>
        <v>Errol Bouwens</v>
      </c>
      <c r="E98" s="52"/>
      <c r="F98" s="224"/>
      <c r="G98" s="52"/>
      <c r="H98" s="223"/>
    </row>
    <row r="99" spans="1:8" ht="24.75" customHeight="1" thickBot="1">
      <c r="A99" s="58">
        <v>1</v>
      </c>
      <c r="B99" s="69" t="s">
        <v>86</v>
      </c>
      <c r="C99" s="51">
        <v>2</v>
      </c>
      <c r="D99" s="69" t="s">
        <v>86</v>
      </c>
      <c r="E99" s="53">
        <v>3</v>
      </c>
      <c r="F99" s="69" t="s">
        <v>86</v>
      </c>
      <c r="G99" s="51">
        <v>4</v>
      </c>
      <c r="H99" s="69" t="s">
        <v>86</v>
      </c>
    </row>
    <row r="100" spans="1:8" ht="24.75" customHeight="1">
      <c r="A100" s="56" t="s">
        <v>8</v>
      </c>
      <c r="B100" s="192">
        <v>43580</v>
      </c>
      <c r="C100" s="57" t="s">
        <v>8</v>
      </c>
      <c r="D100" s="192">
        <v>43580</v>
      </c>
      <c r="E100" s="50" t="s">
        <v>8</v>
      </c>
      <c r="F100" s="192">
        <v>43580</v>
      </c>
      <c r="G100" s="57" t="s">
        <v>8</v>
      </c>
      <c r="H100" s="192">
        <v>43580</v>
      </c>
    </row>
    <row r="101" spans="1:8" ht="24.75" customHeight="1">
      <c r="A101" s="58">
        <v>1</v>
      </c>
      <c r="B101" s="68" t="str">
        <f>'Deelnemers rood'!$B$11</f>
        <v>Ferdy v Beest </v>
      </c>
      <c r="C101" s="51">
        <v>2</v>
      </c>
      <c r="D101" s="320"/>
      <c r="E101" s="51">
        <v>3</v>
      </c>
      <c r="F101" s="224"/>
      <c r="G101" s="51">
        <v>4</v>
      </c>
      <c r="H101" s="362"/>
    </row>
    <row r="102" spans="1:8" ht="24.75" customHeight="1">
      <c r="A102" s="59"/>
      <c r="B102" s="68" t="str">
        <f>'Deelnemers rood'!$B$7</f>
        <v>Mark Geboers</v>
      </c>
      <c r="C102" s="52"/>
      <c r="D102" s="320"/>
      <c r="E102" s="52"/>
      <c r="F102" s="224"/>
      <c r="G102" s="52"/>
      <c r="H102" s="223"/>
    </row>
    <row r="103" spans="1:8" ht="24.75" customHeight="1" thickBot="1">
      <c r="A103" s="58">
        <v>1</v>
      </c>
      <c r="B103" s="69" t="s">
        <v>14</v>
      </c>
      <c r="C103" s="51">
        <v>2</v>
      </c>
      <c r="D103" s="69" t="s">
        <v>14</v>
      </c>
      <c r="E103" s="53">
        <v>3</v>
      </c>
      <c r="F103" s="69" t="s">
        <v>14</v>
      </c>
      <c r="G103" s="51">
        <v>4</v>
      </c>
      <c r="H103" s="69" t="s">
        <v>14</v>
      </c>
    </row>
    <row r="104" spans="1:8" ht="24.75" customHeight="1">
      <c r="A104" s="113"/>
      <c r="B104" s="104"/>
      <c r="C104" s="113"/>
      <c r="D104" s="114"/>
      <c r="E104" s="113"/>
      <c r="F104" s="104"/>
      <c r="G104" s="113"/>
      <c r="H104" s="104"/>
    </row>
    <row r="105" spans="1:8" ht="24.75" customHeight="1">
      <c r="A105" s="113"/>
      <c r="B105" s="104"/>
      <c r="C105" s="113"/>
      <c r="D105" s="114"/>
      <c r="E105" s="113"/>
      <c r="F105" s="104"/>
      <c r="G105" s="113"/>
      <c r="H105" s="104"/>
    </row>
    <row r="106" spans="1:8" ht="24.75" customHeight="1" thickBot="1">
      <c r="A106" s="115"/>
      <c r="B106" s="115"/>
      <c r="C106" s="115"/>
      <c r="D106" s="116"/>
      <c r="E106" s="115"/>
      <c r="F106" s="115"/>
      <c r="G106" s="115"/>
      <c r="H106" s="115"/>
    </row>
    <row r="107" spans="1:8" ht="24.75" customHeight="1">
      <c r="A107" s="56" t="s">
        <v>8</v>
      </c>
      <c r="B107" s="192">
        <v>43584</v>
      </c>
      <c r="C107" s="57" t="s">
        <v>8</v>
      </c>
      <c r="D107" s="192">
        <v>43584</v>
      </c>
      <c r="E107" s="50" t="s">
        <v>8</v>
      </c>
      <c r="F107" s="192">
        <v>43584</v>
      </c>
      <c r="G107" s="57" t="s">
        <v>8</v>
      </c>
      <c r="H107" s="192">
        <v>43584</v>
      </c>
    </row>
    <row r="108" spans="1:12" ht="24.75" customHeight="1">
      <c r="A108" s="58">
        <v>1</v>
      </c>
      <c r="B108" s="68" t="s">
        <v>207</v>
      </c>
      <c r="C108" s="51">
        <v>2</v>
      </c>
      <c r="D108" s="68" t="s">
        <v>163</v>
      </c>
      <c r="E108" s="51">
        <v>3</v>
      </c>
      <c r="F108" s="224"/>
      <c r="G108" s="51">
        <v>4</v>
      </c>
      <c r="H108" s="224"/>
      <c r="L108" s="135"/>
    </row>
    <row r="109" spans="1:12" ht="24.75" customHeight="1">
      <c r="A109" s="59"/>
      <c r="B109" s="68" t="s">
        <v>211</v>
      </c>
      <c r="C109" s="52"/>
      <c r="D109" s="68" t="s">
        <v>163</v>
      </c>
      <c r="E109" s="52"/>
      <c r="F109" s="224"/>
      <c r="G109" s="52"/>
      <c r="H109" s="224"/>
      <c r="L109" s="155"/>
    </row>
    <row r="110" spans="1:12" ht="24.75" customHeight="1" thickBot="1">
      <c r="A110" s="58">
        <v>1</v>
      </c>
      <c r="B110" s="69" t="s">
        <v>85</v>
      </c>
      <c r="C110" s="51">
        <v>2</v>
      </c>
      <c r="D110" s="69" t="s">
        <v>85</v>
      </c>
      <c r="E110" s="53">
        <v>3</v>
      </c>
      <c r="F110" s="69" t="s">
        <v>85</v>
      </c>
      <c r="G110" s="51">
        <v>4</v>
      </c>
      <c r="H110" s="69" t="s">
        <v>85</v>
      </c>
      <c r="L110" s="155"/>
    </row>
    <row r="111" spans="1:12" ht="24.75" customHeight="1">
      <c r="A111" s="56" t="s">
        <v>8</v>
      </c>
      <c r="B111" s="192">
        <v>43584</v>
      </c>
      <c r="C111" s="57" t="s">
        <v>8</v>
      </c>
      <c r="D111" s="192">
        <v>43584</v>
      </c>
      <c r="E111" s="50" t="s">
        <v>8</v>
      </c>
      <c r="F111" s="192">
        <v>43584</v>
      </c>
      <c r="G111" s="57" t="s">
        <v>8</v>
      </c>
      <c r="H111" s="192">
        <v>43584</v>
      </c>
      <c r="L111" s="162"/>
    </row>
    <row r="112" spans="1:12" ht="24.75" customHeight="1">
      <c r="A112" s="58">
        <v>1</v>
      </c>
      <c r="B112" s="68" t="str">
        <f>'Deelnemers rood'!$B$7</f>
        <v>Mark Geboers</v>
      </c>
      <c r="C112" s="51">
        <v>2</v>
      </c>
      <c r="D112" s="68" t="s">
        <v>207</v>
      </c>
      <c r="E112" s="51">
        <v>3</v>
      </c>
      <c r="F112" s="224"/>
      <c r="G112" s="51">
        <v>4</v>
      </c>
      <c r="H112" s="362"/>
      <c r="L112" s="149"/>
    </row>
    <row r="113" spans="1:12" ht="24.75" customHeight="1">
      <c r="A113" s="59"/>
      <c r="B113" s="68" t="str">
        <f>'Deelnemers rood'!$B$8</f>
        <v>Thijs Manders</v>
      </c>
      <c r="C113" s="52"/>
      <c r="D113" s="68" t="s">
        <v>208</v>
      </c>
      <c r="E113" s="52"/>
      <c r="F113" s="224"/>
      <c r="G113" s="52"/>
      <c r="H113" s="224"/>
      <c r="L113" s="385"/>
    </row>
    <row r="114" spans="1:8" ht="24.75" customHeight="1" thickBot="1">
      <c r="A114" s="58">
        <v>1</v>
      </c>
      <c r="B114" s="69" t="s">
        <v>86</v>
      </c>
      <c r="C114" s="51">
        <v>2</v>
      </c>
      <c r="D114" s="69" t="s">
        <v>86</v>
      </c>
      <c r="E114" s="53">
        <v>3</v>
      </c>
      <c r="F114" s="69" t="s">
        <v>86</v>
      </c>
      <c r="G114" s="51">
        <v>4</v>
      </c>
      <c r="H114" s="69" t="s">
        <v>86</v>
      </c>
    </row>
    <row r="115" spans="1:8" ht="24.75" customHeight="1">
      <c r="A115" s="56" t="s">
        <v>8</v>
      </c>
      <c r="B115" s="192">
        <v>43584</v>
      </c>
      <c r="C115" s="57" t="s">
        <v>8</v>
      </c>
      <c r="D115" s="192">
        <v>43584</v>
      </c>
      <c r="E115" s="50" t="s">
        <v>8</v>
      </c>
      <c r="F115" s="192">
        <v>43584</v>
      </c>
      <c r="G115" s="57" t="s">
        <v>8</v>
      </c>
      <c r="H115" s="192">
        <v>43584</v>
      </c>
    </row>
    <row r="116" spans="1:8" ht="24.75" customHeight="1">
      <c r="A116" s="58">
        <v>1</v>
      </c>
      <c r="B116" s="68" t="str">
        <f>'Deelnemers rood'!$B$5</f>
        <v>Bart Rutjes</v>
      </c>
      <c r="C116" s="51">
        <v>2</v>
      </c>
      <c r="D116" s="68" t="s">
        <v>194</v>
      </c>
      <c r="E116" s="51">
        <v>3</v>
      </c>
      <c r="F116" s="68" t="s">
        <v>57</v>
      </c>
      <c r="G116" s="51">
        <v>4</v>
      </c>
      <c r="H116" s="224"/>
    </row>
    <row r="117" spans="1:8" ht="24.75" customHeight="1">
      <c r="A117" s="59"/>
      <c r="B117" s="68" t="str">
        <f>'Deelnemers rood'!$B$6</f>
        <v>Errol Bouwens</v>
      </c>
      <c r="C117" s="52"/>
      <c r="D117" s="68" t="s">
        <v>176</v>
      </c>
      <c r="E117" s="52"/>
      <c r="F117" s="68" t="s">
        <v>233</v>
      </c>
      <c r="G117" s="52"/>
      <c r="H117" s="224"/>
    </row>
    <row r="118" spans="1:8" ht="24.75" customHeight="1" thickBot="1">
      <c r="A118" s="58">
        <v>1</v>
      </c>
      <c r="B118" s="69" t="s">
        <v>14</v>
      </c>
      <c r="C118" s="51">
        <v>2</v>
      </c>
      <c r="D118" s="69" t="s">
        <v>14</v>
      </c>
      <c r="E118" s="53">
        <v>3</v>
      </c>
      <c r="F118" s="69" t="s">
        <v>14</v>
      </c>
      <c r="G118" s="51">
        <v>4</v>
      </c>
      <c r="H118" s="69" t="s">
        <v>14</v>
      </c>
    </row>
    <row r="119" spans="1:8" ht="24.75" customHeight="1">
      <c r="A119" s="56" t="s">
        <v>8</v>
      </c>
      <c r="B119" s="192">
        <v>43584</v>
      </c>
      <c r="C119" s="57" t="s">
        <v>8</v>
      </c>
      <c r="D119" s="192">
        <v>43584</v>
      </c>
      <c r="E119" s="50" t="s">
        <v>8</v>
      </c>
      <c r="F119" s="192">
        <v>43584</v>
      </c>
      <c r="G119" s="57" t="s">
        <v>8</v>
      </c>
      <c r="H119" s="192">
        <v>43584</v>
      </c>
    </row>
    <row r="120" spans="1:8" ht="24.75" customHeight="1">
      <c r="A120" s="58">
        <v>1</v>
      </c>
      <c r="B120" s="68"/>
      <c r="C120" s="51">
        <v>2</v>
      </c>
      <c r="D120" s="224"/>
      <c r="E120" s="51">
        <v>3</v>
      </c>
      <c r="F120" s="225"/>
      <c r="G120" s="51">
        <v>4</v>
      </c>
      <c r="H120" s="386"/>
    </row>
    <row r="121" spans="1:8" ht="24.75" customHeight="1">
      <c r="A121" s="59"/>
      <c r="B121" s="68"/>
      <c r="C121" s="52"/>
      <c r="D121" s="224"/>
      <c r="E121" s="52"/>
      <c r="F121" s="224"/>
      <c r="G121" s="52"/>
      <c r="H121" s="224"/>
    </row>
    <row r="122" spans="1:8" ht="24.75" customHeight="1" thickBot="1">
      <c r="A122" s="58">
        <v>1</v>
      </c>
      <c r="B122" s="69" t="s">
        <v>13</v>
      </c>
      <c r="C122" s="51">
        <v>2</v>
      </c>
      <c r="D122" s="69" t="s">
        <v>13</v>
      </c>
      <c r="E122" s="53">
        <v>3</v>
      </c>
      <c r="F122" s="69" t="s">
        <v>13</v>
      </c>
      <c r="G122" s="51">
        <v>4</v>
      </c>
      <c r="H122" s="69" t="s">
        <v>13</v>
      </c>
    </row>
    <row r="123" ht="24.75" customHeight="1" thickBot="1"/>
    <row r="124" spans="1:8" ht="24.75" customHeight="1">
      <c r="A124" s="56" t="s">
        <v>8</v>
      </c>
      <c r="B124" s="192">
        <v>43587</v>
      </c>
      <c r="C124" s="57" t="s">
        <v>8</v>
      </c>
      <c r="D124" s="192">
        <v>43587</v>
      </c>
      <c r="E124" s="50" t="s">
        <v>8</v>
      </c>
      <c r="F124" s="192">
        <v>43587</v>
      </c>
      <c r="G124" s="57" t="s">
        <v>8</v>
      </c>
      <c r="H124" s="192">
        <v>43587</v>
      </c>
    </row>
    <row r="125" spans="1:8" ht="24.75" customHeight="1">
      <c r="A125" s="58">
        <v>1</v>
      </c>
      <c r="B125" s="68" t="s">
        <v>57</v>
      </c>
      <c r="C125" s="51">
        <v>2</v>
      </c>
      <c r="D125" s="224"/>
      <c r="E125" s="51">
        <v>3</v>
      </c>
      <c r="F125" s="384"/>
      <c r="G125" s="51">
        <v>4</v>
      </c>
      <c r="H125" s="224"/>
    </row>
    <row r="126" spans="1:8" ht="24.75" customHeight="1">
      <c r="A126" s="59"/>
      <c r="B126" s="68" t="s">
        <v>237</v>
      </c>
      <c r="C126" s="52"/>
      <c r="D126" s="224"/>
      <c r="E126" s="52"/>
      <c r="F126" s="384"/>
      <c r="G126" s="52"/>
      <c r="H126" s="224"/>
    </row>
    <row r="127" spans="1:8" ht="24.75" customHeight="1" thickBot="1">
      <c r="A127" s="58">
        <v>1</v>
      </c>
      <c r="B127" s="69" t="s">
        <v>253</v>
      </c>
      <c r="C127" s="51">
        <v>2</v>
      </c>
      <c r="D127" s="69" t="s">
        <v>253</v>
      </c>
      <c r="E127" s="53">
        <v>3</v>
      </c>
      <c r="F127" s="69" t="s">
        <v>253</v>
      </c>
      <c r="G127" s="51">
        <v>4</v>
      </c>
      <c r="H127" s="69" t="s">
        <v>253</v>
      </c>
    </row>
    <row r="128" spans="1:9" ht="24.75" customHeight="1">
      <c r="A128" s="56" t="s">
        <v>8</v>
      </c>
      <c r="B128" s="192">
        <v>43587</v>
      </c>
      <c r="C128" s="57" t="s">
        <v>8</v>
      </c>
      <c r="D128" s="192">
        <v>43587</v>
      </c>
      <c r="E128" s="50" t="s">
        <v>8</v>
      </c>
      <c r="F128" s="192">
        <v>43587</v>
      </c>
      <c r="G128" s="57" t="s">
        <v>8</v>
      </c>
      <c r="H128" s="192">
        <v>43587</v>
      </c>
      <c r="I128" s="38" t="s">
        <v>145</v>
      </c>
    </row>
    <row r="129" spans="1:9" ht="24.75" customHeight="1">
      <c r="A129" s="58">
        <v>1</v>
      </c>
      <c r="B129" s="68" t="s">
        <v>215</v>
      </c>
      <c r="C129" s="51">
        <v>2</v>
      </c>
      <c r="D129" s="224"/>
      <c r="E129" s="51">
        <v>3</v>
      </c>
      <c r="F129" s="224"/>
      <c r="G129" s="51">
        <v>4</v>
      </c>
      <c r="H129" s="224"/>
      <c r="I129" s="38" t="s">
        <v>146</v>
      </c>
    </row>
    <row r="130" spans="1:9" ht="24.75" customHeight="1">
      <c r="A130" s="59"/>
      <c r="B130" s="68" t="s">
        <v>216</v>
      </c>
      <c r="C130" s="52"/>
      <c r="D130" s="316"/>
      <c r="E130" s="52"/>
      <c r="F130" s="224"/>
      <c r="G130" s="52"/>
      <c r="H130" s="224"/>
      <c r="I130" s="38" t="s">
        <v>146</v>
      </c>
    </row>
    <row r="131" spans="1:9" ht="24.75" customHeight="1" thickBot="1">
      <c r="A131" s="58">
        <v>1</v>
      </c>
      <c r="B131" s="69" t="s">
        <v>85</v>
      </c>
      <c r="C131" s="51">
        <v>2</v>
      </c>
      <c r="D131" s="69" t="s">
        <v>85</v>
      </c>
      <c r="E131" s="53">
        <v>3</v>
      </c>
      <c r="F131" s="69" t="s">
        <v>85</v>
      </c>
      <c r="G131" s="51">
        <v>4</v>
      </c>
      <c r="H131" s="69" t="s">
        <v>85</v>
      </c>
      <c r="I131" s="38" t="s">
        <v>147</v>
      </c>
    </row>
    <row r="132" spans="1:8" ht="24.75" customHeight="1">
      <c r="A132" s="56" t="s">
        <v>8</v>
      </c>
      <c r="B132" s="192">
        <v>43587</v>
      </c>
      <c r="C132" s="57" t="s">
        <v>8</v>
      </c>
      <c r="D132" s="192">
        <v>43587</v>
      </c>
      <c r="E132" s="50" t="s">
        <v>8</v>
      </c>
      <c r="F132" s="192">
        <v>43587</v>
      </c>
      <c r="G132" s="57" t="s">
        <v>8</v>
      </c>
      <c r="H132" s="192">
        <v>43587</v>
      </c>
    </row>
    <row r="133" spans="1:9" ht="24.75" customHeight="1">
      <c r="A133" s="58">
        <v>1</v>
      </c>
      <c r="B133" s="68" t="str">
        <f>'Deelnemers rood'!$B$9</f>
        <v>Steven Koole</v>
      </c>
      <c r="C133" s="51">
        <v>2</v>
      </c>
      <c r="D133" s="68" t="str">
        <f>'Deelnemers rood'!$B$2</f>
        <v>Jeff Van Tol</v>
      </c>
      <c r="E133" s="51">
        <v>3</v>
      </c>
      <c r="F133" s="68" t="s">
        <v>166</v>
      </c>
      <c r="G133" s="51">
        <v>4</v>
      </c>
      <c r="H133" s="224"/>
      <c r="I133" s="38">
        <v>18</v>
      </c>
    </row>
    <row r="134" spans="1:8" ht="24.75" customHeight="1">
      <c r="A134" s="59"/>
      <c r="B134" s="68" t="str">
        <f>'Deelnemers rood'!$B$4</f>
        <v>Mike Beker</v>
      </c>
      <c r="C134" s="52"/>
      <c r="D134" s="68" t="str">
        <f>'Deelnemers rood'!$B$11</f>
        <v>Ferdy v Beest </v>
      </c>
      <c r="E134" s="52"/>
      <c r="F134" s="68" t="s">
        <v>57</v>
      </c>
      <c r="G134" s="52"/>
      <c r="H134" s="224"/>
    </row>
    <row r="135" spans="1:8" ht="24.75" customHeight="1" thickBot="1">
      <c r="A135" s="58">
        <v>1</v>
      </c>
      <c r="B135" s="69" t="s">
        <v>86</v>
      </c>
      <c r="C135" s="51">
        <v>2</v>
      </c>
      <c r="D135" s="69" t="s">
        <v>86</v>
      </c>
      <c r="E135" s="53">
        <v>3</v>
      </c>
      <c r="F135" s="69" t="s">
        <v>86</v>
      </c>
      <c r="G135" s="51">
        <v>4</v>
      </c>
      <c r="H135" s="69" t="s">
        <v>86</v>
      </c>
    </row>
    <row r="136" spans="1:8" ht="24.75" customHeight="1">
      <c r="A136" s="56" t="s">
        <v>8</v>
      </c>
      <c r="B136" s="192">
        <v>43587</v>
      </c>
      <c r="C136" s="57" t="s">
        <v>8</v>
      </c>
      <c r="D136" s="192">
        <v>43587</v>
      </c>
      <c r="E136" s="50" t="s">
        <v>8</v>
      </c>
      <c r="F136" s="192">
        <v>43587</v>
      </c>
      <c r="G136" s="57" t="s">
        <v>8</v>
      </c>
      <c r="H136" s="192">
        <v>43587</v>
      </c>
    </row>
    <row r="137" spans="1:8" ht="24.75" customHeight="1">
      <c r="A137" s="58">
        <v>1</v>
      </c>
      <c r="B137" s="239"/>
      <c r="C137" s="51">
        <v>2</v>
      </c>
      <c r="D137" s="224"/>
      <c r="E137" s="51">
        <v>3</v>
      </c>
      <c r="F137" s="224"/>
      <c r="G137" s="51">
        <v>4</v>
      </c>
      <c r="H137" s="224"/>
    </row>
    <row r="138" spans="1:8" ht="24.75" customHeight="1">
      <c r="A138" s="59"/>
      <c r="B138" s="316"/>
      <c r="C138" s="52"/>
      <c r="D138" s="316"/>
      <c r="E138" s="52"/>
      <c r="F138" s="316"/>
      <c r="G138" s="52"/>
      <c r="H138" s="316"/>
    </row>
    <row r="139" spans="1:8" ht="24.75" customHeight="1" thickBot="1">
      <c r="A139" s="58">
        <v>1</v>
      </c>
      <c r="B139" s="69" t="s">
        <v>14</v>
      </c>
      <c r="C139" s="51">
        <v>2</v>
      </c>
      <c r="D139" s="69" t="s">
        <v>14</v>
      </c>
      <c r="E139" s="53">
        <v>3</v>
      </c>
      <c r="F139" s="69" t="s">
        <v>14</v>
      </c>
      <c r="G139" s="51">
        <v>4</v>
      </c>
      <c r="H139" s="69" t="s">
        <v>14</v>
      </c>
    </row>
    <row r="140" spans="1:8" ht="24.75" customHeight="1">
      <c r="A140" s="113"/>
      <c r="B140" s="104"/>
      <c r="C140" s="113"/>
      <c r="D140" s="104"/>
      <c r="E140" s="113"/>
      <c r="F140" s="104"/>
      <c r="G140" s="113"/>
      <c r="H140" s="104"/>
    </row>
    <row r="141" ht="24.75" customHeight="1" thickBot="1"/>
    <row r="142" spans="1:8" ht="24.75" customHeight="1">
      <c r="A142" s="56" t="s">
        <v>8</v>
      </c>
      <c r="B142" s="192">
        <v>43591</v>
      </c>
      <c r="C142" s="57" t="s">
        <v>8</v>
      </c>
      <c r="D142" s="192">
        <v>43591</v>
      </c>
      <c r="E142" s="50" t="s">
        <v>8</v>
      </c>
      <c r="F142" s="192">
        <v>43591</v>
      </c>
      <c r="G142" s="57" t="s">
        <v>8</v>
      </c>
      <c r="H142" s="192">
        <v>43591</v>
      </c>
    </row>
    <row r="143" spans="1:8" ht="24.75" customHeight="1">
      <c r="A143" s="58">
        <v>1</v>
      </c>
      <c r="B143" s="68" t="s">
        <v>212</v>
      </c>
      <c r="C143" s="51">
        <v>2</v>
      </c>
      <c r="D143" s="68" t="s">
        <v>208</v>
      </c>
      <c r="E143" s="51">
        <v>3</v>
      </c>
      <c r="F143" s="68" t="s">
        <v>206</v>
      </c>
      <c r="G143" s="51">
        <v>4</v>
      </c>
      <c r="H143" s="384"/>
    </row>
    <row r="144" spans="1:8" ht="24.75" customHeight="1">
      <c r="A144" s="59"/>
      <c r="B144" s="68" t="s">
        <v>213</v>
      </c>
      <c r="C144" s="52"/>
      <c r="D144" s="68" t="s">
        <v>210</v>
      </c>
      <c r="E144" s="52"/>
      <c r="F144" s="68" t="s">
        <v>205</v>
      </c>
      <c r="G144" s="52"/>
      <c r="H144" s="384"/>
    </row>
    <row r="145" spans="1:12" ht="24.75" customHeight="1" thickBot="1">
      <c r="A145" s="58">
        <v>1</v>
      </c>
      <c r="B145" s="69" t="s">
        <v>85</v>
      </c>
      <c r="C145" s="51">
        <v>2</v>
      </c>
      <c r="D145" s="69" t="s">
        <v>85</v>
      </c>
      <c r="E145" s="53">
        <v>3</v>
      </c>
      <c r="F145" s="69" t="s">
        <v>85</v>
      </c>
      <c r="G145" s="51">
        <v>4</v>
      </c>
      <c r="H145" s="69" t="s">
        <v>85</v>
      </c>
      <c r="L145" s="135"/>
    </row>
    <row r="146" spans="1:12" ht="24.75" customHeight="1">
      <c r="A146" s="56" t="s">
        <v>8</v>
      </c>
      <c r="B146" s="192">
        <v>43591</v>
      </c>
      <c r="C146" s="57" t="s">
        <v>8</v>
      </c>
      <c r="D146" s="192">
        <v>43591</v>
      </c>
      <c r="E146" s="50" t="s">
        <v>8</v>
      </c>
      <c r="F146" s="192">
        <v>43591</v>
      </c>
      <c r="G146" s="57" t="s">
        <v>8</v>
      </c>
      <c r="H146" s="192">
        <v>43591</v>
      </c>
      <c r="L146" s="162"/>
    </row>
    <row r="147" spans="1:12" ht="24.75" customHeight="1">
      <c r="A147" s="58">
        <v>1</v>
      </c>
      <c r="B147" s="68" t="str">
        <f>'Deelnemers rood'!$B$3</f>
        <v>Marco Terpstra</v>
      </c>
      <c r="C147" s="51">
        <v>2</v>
      </c>
      <c r="D147" s="68" t="s">
        <v>215</v>
      </c>
      <c r="E147" s="51">
        <v>3</v>
      </c>
      <c r="F147" s="68" t="s">
        <v>206</v>
      </c>
      <c r="G147" s="51">
        <v>4</v>
      </c>
      <c r="H147" s="224"/>
      <c r="L147" s="135"/>
    </row>
    <row r="148" spans="1:12" ht="24.75" customHeight="1">
      <c r="A148" s="59"/>
      <c r="B148" s="68" t="str">
        <f>'Deelnemers rood'!$B$6</f>
        <v>Errol Bouwens</v>
      </c>
      <c r="C148" s="52"/>
      <c r="D148" s="68" t="s">
        <v>222</v>
      </c>
      <c r="E148" s="52"/>
      <c r="F148" s="68" t="s">
        <v>204</v>
      </c>
      <c r="G148" s="52"/>
      <c r="H148" s="224"/>
      <c r="L148" s="155"/>
    </row>
    <row r="149" spans="1:12" ht="24.75" customHeight="1" thickBot="1">
      <c r="A149" s="58">
        <v>1</v>
      </c>
      <c r="B149" s="69" t="s">
        <v>86</v>
      </c>
      <c r="C149" s="51">
        <v>2</v>
      </c>
      <c r="D149" s="69" t="s">
        <v>86</v>
      </c>
      <c r="E149" s="53">
        <v>3</v>
      </c>
      <c r="F149" s="69" t="s">
        <v>86</v>
      </c>
      <c r="G149" s="51">
        <v>4</v>
      </c>
      <c r="H149" s="69" t="s">
        <v>86</v>
      </c>
      <c r="L149" s="155"/>
    </row>
    <row r="150" spans="1:12" ht="24.75" customHeight="1">
      <c r="A150" s="56" t="s">
        <v>8</v>
      </c>
      <c r="B150" s="192">
        <v>43591</v>
      </c>
      <c r="C150" s="57" t="s">
        <v>8</v>
      </c>
      <c r="D150" s="192">
        <v>43591</v>
      </c>
      <c r="E150" s="50" t="s">
        <v>8</v>
      </c>
      <c r="F150" s="192">
        <v>43591</v>
      </c>
      <c r="G150" s="57" t="s">
        <v>8</v>
      </c>
      <c r="H150" s="192">
        <v>43591</v>
      </c>
      <c r="L150" s="155"/>
    </row>
    <row r="151" spans="1:12" ht="24.75" customHeight="1">
      <c r="A151" s="58">
        <v>1</v>
      </c>
      <c r="B151" s="68" t="str">
        <f>'Deelnemers rood'!$B$4</f>
        <v>Mike Beker</v>
      </c>
      <c r="C151" s="51">
        <v>2</v>
      </c>
      <c r="D151" s="68" t="str">
        <f>'Deelnemers rood'!$B$2</f>
        <v>Jeff Van Tol</v>
      </c>
      <c r="E151" s="51">
        <v>3</v>
      </c>
      <c r="F151" s="68" t="str">
        <f>'Deelnemers rood'!$B$10</f>
        <v>Paul Hermse</v>
      </c>
      <c r="G151" s="51">
        <v>4</v>
      </c>
      <c r="H151" s="224"/>
      <c r="L151" s="155"/>
    </row>
    <row r="152" spans="1:8" ht="24.75" customHeight="1">
      <c r="A152" s="59"/>
      <c r="B152" s="68" t="str">
        <f>'Deelnemers rood'!$B$8</f>
        <v>Thijs Manders</v>
      </c>
      <c r="C152" s="52"/>
      <c r="D152" s="68" t="str">
        <f>'Deelnemers rood'!$B$7</f>
        <v>Mark Geboers</v>
      </c>
      <c r="E152" s="52"/>
      <c r="F152" s="68" t="str">
        <f>'Deelnemers rood'!$B$9</f>
        <v>Steven Koole</v>
      </c>
      <c r="G152" s="52"/>
      <c r="H152" s="224"/>
    </row>
    <row r="153" spans="1:8" ht="24.75" customHeight="1" thickBot="1">
      <c r="A153" s="58">
        <v>1</v>
      </c>
      <c r="B153" s="69" t="s">
        <v>14</v>
      </c>
      <c r="C153" s="51">
        <v>2</v>
      </c>
      <c r="D153" s="69" t="s">
        <v>14</v>
      </c>
      <c r="E153" s="53">
        <v>3</v>
      </c>
      <c r="F153" s="401" t="s">
        <v>14</v>
      </c>
      <c r="G153" s="51">
        <v>4</v>
      </c>
      <c r="H153" s="69" t="s">
        <v>14</v>
      </c>
    </row>
    <row r="154" spans="1:8" ht="24.75" customHeight="1">
      <c r="A154" s="56" t="s">
        <v>8</v>
      </c>
      <c r="B154" s="192">
        <v>43591</v>
      </c>
      <c r="C154" s="57" t="s">
        <v>8</v>
      </c>
      <c r="D154" s="192">
        <v>43591</v>
      </c>
      <c r="E154" s="50" t="s">
        <v>8</v>
      </c>
      <c r="F154" s="192">
        <v>43591</v>
      </c>
      <c r="G154" s="57" t="s">
        <v>8</v>
      </c>
      <c r="H154" s="192">
        <v>43591</v>
      </c>
    </row>
    <row r="155" spans="1:8" ht="24.75" customHeight="1">
      <c r="A155" s="58">
        <v>1</v>
      </c>
      <c r="B155" s="239"/>
      <c r="C155" s="51">
        <v>2</v>
      </c>
      <c r="D155" s="224"/>
      <c r="E155" s="51">
        <v>3</v>
      </c>
      <c r="F155" s="224"/>
      <c r="G155" s="51">
        <v>4</v>
      </c>
      <c r="H155" s="224"/>
    </row>
    <row r="156" spans="1:8" ht="24.75" customHeight="1">
      <c r="A156" s="59"/>
      <c r="B156" s="316"/>
      <c r="C156" s="52"/>
      <c r="D156" s="316"/>
      <c r="E156" s="52"/>
      <c r="F156" s="316"/>
      <c r="G156" s="52"/>
      <c r="H156" s="316"/>
    </row>
    <row r="157" spans="1:8" ht="24.75" customHeight="1" thickBot="1">
      <c r="A157" s="58">
        <v>1</v>
      </c>
      <c r="B157" s="69" t="s">
        <v>13</v>
      </c>
      <c r="C157" s="51">
        <v>2</v>
      </c>
      <c r="D157" s="69" t="s">
        <v>13</v>
      </c>
      <c r="E157" s="53">
        <v>3</v>
      </c>
      <c r="F157" s="69" t="s">
        <v>13</v>
      </c>
      <c r="G157" s="51">
        <v>4</v>
      </c>
      <c r="H157" s="69" t="s">
        <v>13</v>
      </c>
    </row>
    <row r="158" ht="24.75" customHeight="1" thickBot="1"/>
    <row r="159" spans="1:9" ht="24.75" customHeight="1">
      <c r="A159" s="56" t="s">
        <v>8</v>
      </c>
      <c r="B159" s="319">
        <v>43594</v>
      </c>
      <c r="C159" s="57" t="s">
        <v>8</v>
      </c>
      <c r="D159" s="319">
        <v>43594</v>
      </c>
      <c r="E159" s="50" t="s">
        <v>8</v>
      </c>
      <c r="F159" s="319">
        <v>43594</v>
      </c>
      <c r="G159" s="57" t="s">
        <v>8</v>
      </c>
      <c r="H159" s="319">
        <v>43594</v>
      </c>
      <c r="I159" s="38" t="s">
        <v>145</v>
      </c>
    </row>
    <row r="160" spans="1:9" ht="24.75" customHeight="1">
      <c r="A160" s="58">
        <v>1</v>
      </c>
      <c r="B160" s="68" t="s">
        <v>251</v>
      </c>
      <c r="C160" s="51">
        <v>2</v>
      </c>
      <c r="D160" s="68" t="s">
        <v>176</v>
      </c>
      <c r="E160" s="51">
        <v>3</v>
      </c>
      <c r="F160" s="68"/>
      <c r="G160" s="51">
        <v>4</v>
      </c>
      <c r="H160" s="224"/>
      <c r="I160" s="38" t="s">
        <v>146</v>
      </c>
    </row>
    <row r="161" spans="1:9" ht="24.75" customHeight="1">
      <c r="A161" s="59"/>
      <c r="B161" s="68" t="s">
        <v>248</v>
      </c>
      <c r="C161" s="52"/>
      <c r="D161" s="68" t="s">
        <v>237</v>
      </c>
      <c r="E161" s="52"/>
      <c r="F161" s="68"/>
      <c r="G161" s="52"/>
      <c r="H161" s="224"/>
      <c r="I161" s="38" t="s">
        <v>146</v>
      </c>
    </row>
    <row r="162" spans="1:9" ht="24.75" customHeight="1" thickBot="1">
      <c r="A162" s="58">
        <v>1</v>
      </c>
      <c r="B162" s="69" t="s">
        <v>253</v>
      </c>
      <c r="C162" s="51">
        <v>2</v>
      </c>
      <c r="D162" s="69" t="s">
        <v>253</v>
      </c>
      <c r="E162" s="53">
        <v>3</v>
      </c>
      <c r="F162" s="69" t="s">
        <v>253</v>
      </c>
      <c r="G162" s="51">
        <v>4</v>
      </c>
      <c r="H162" s="69" t="s">
        <v>253</v>
      </c>
      <c r="I162" s="38" t="s">
        <v>168</v>
      </c>
    </row>
    <row r="163" spans="1:8" ht="24.75" customHeight="1">
      <c r="A163" s="56" t="s">
        <v>8</v>
      </c>
      <c r="B163" s="319">
        <v>43594</v>
      </c>
      <c r="C163" s="57" t="s">
        <v>8</v>
      </c>
      <c r="D163" s="319">
        <v>43594</v>
      </c>
      <c r="E163" s="50" t="s">
        <v>8</v>
      </c>
      <c r="F163" s="319">
        <v>43594</v>
      </c>
      <c r="G163" s="57" t="s">
        <v>8</v>
      </c>
      <c r="H163" s="319">
        <v>43594</v>
      </c>
    </row>
    <row r="164" spans="1:9" ht="24.75" customHeight="1">
      <c r="A164" s="58">
        <v>1</v>
      </c>
      <c r="B164" s="68" t="s">
        <v>207</v>
      </c>
      <c r="C164" s="51">
        <v>2</v>
      </c>
      <c r="D164" s="68" t="s">
        <v>209</v>
      </c>
      <c r="E164" s="51">
        <v>3</v>
      </c>
      <c r="F164" s="68" t="s">
        <v>206</v>
      </c>
      <c r="G164" s="51">
        <v>4</v>
      </c>
      <c r="H164" s="224"/>
      <c r="I164" s="38">
        <v>19</v>
      </c>
    </row>
    <row r="165" spans="1:8" ht="24.75" customHeight="1">
      <c r="A165" s="59"/>
      <c r="B165" s="68" t="s">
        <v>214</v>
      </c>
      <c r="C165" s="52"/>
      <c r="D165" s="68" t="s">
        <v>211</v>
      </c>
      <c r="E165" s="52"/>
      <c r="F165" s="68" t="s">
        <v>201</v>
      </c>
      <c r="G165" s="52"/>
      <c r="H165" s="224"/>
    </row>
    <row r="166" spans="1:8" ht="24.75" customHeight="1" thickBot="1">
      <c r="A166" s="58">
        <v>1</v>
      </c>
      <c r="B166" s="69" t="s">
        <v>85</v>
      </c>
      <c r="C166" s="51">
        <v>2</v>
      </c>
      <c r="D166" s="69" t="s">
        <v>85</v>
      </c>
      <c r="E166" s="53">
        <v>3</v>
      </c>
      <c r="F166" s="69" t="s">
        <v>85</v>
      </c>
      <c r="G166" s="51">
        <v>4</v>
      </c>
      <c r="H166" s="69" t="s">
        <v>85</v>
      </c>
    </row>
    <row r="167" spans="1:8" ht="24.75" customHeight="1">
      <c r="A167" s="56" t="s">
        <v>8</v>
      </c>
      <c r="B167" s="319">
        <v>43594</v>
      </c>
      <c r="C167" s="57" t="s">
        <v>8</v>
      </c>
      <c r="D167" s="319">
        <v>43594</v>
      </c>
      <c r="E167" s="50" t="s">
        <v>8</v>
      </c>
      <c r="F167" s="319">
        <v>43594</v>
      </c>
      <c r="G167" s="57" t="s">
        <v>8</v>
      </c>
      <c r="H167" s="319">
        <v>43594</v>
      </c>
    </row>
    <row r="168" spans="1:8" ht="24.75" customHeight="1">
      <c r="A168" s="58">
        <v>1</v>
      </c>
      <c r="B168" s="68" t="s">
        <v>215</v>
      </c>
      <c r="C168" s="51">
        <v>2</v>
      </c>
      <c r="D168" s="68" t="s">
        <v>218</v>
      </c>
      <c r="E168" s="51">
        <v>3</v>
      </c>
      <c r="F168" s="68" t="str">
        <f>'Deelnemers rood'!$B$11</f>
        <v>Ferdy v Beest </v>
      </c>
      <c r="G168" s="51">
        <v>4</v>
      </c>
      <c r="H168" s="68" t="s">
        <v>194</v>
      </c>
    </row>
    <row r="169" spans="1:8" ht="24.75" customHeight="1">
      <c r="A169" s="59"/>
      <c r="B169" s="68" t="s">
        <v>221</v>
      </c>
      <c r="C169" s="52"/>
      <c r="D169" s="68" t="s">
        <v>219</v>
      </c>
      <c r="E169" s="52"/>
      <c r="F169" s="68" t="str">
        <f>'Deelnemers rood'!$B$6</f>
        <v>Errol Bouwens</v>
      </c>
      <c r="G169" s="52"/>
      <c r="H169" s="68" t="s">
        <v>57</v>
      </c>
    </row>
    <row r="170" spans="1:8" ht="24.75" customHeight="1" thickBot="1">
      <c r="A170" s="58">
        <v>1</v>
      </c>
      <c r="B170" s="69" t="s">
        <v>86</v>
      </c>
      <c r="C170" s="51">
        <v>2</v>
      </c>
      <c r="D170" s="69" t="s">
        <v>86</v>
      </c>
      <c r="E170" s="53">
        <v>3</v>
      </c>
      <c r="F170" s="69" t="s">
        <v>86</v>
      </c>
      <c r="G170" s="51">
        <v>4</v>
      </c>
      <c r="H170" s="69" t="s">
        <v>86</v>
      </c>
    </row>
    <row r="171" spans="1:8" ht="24.75" customHeight="1">
      <c r="A171" s="56" t="s">
        <v>8</v>
      </c>
      <c r="B171" s="319">
        <v>43594</v>
      </c>
      <c r="C171" s="57" t="s">
        <v>8</v>
      </c>
      <c r="D171" s="319">
        <v>43594</v>
      </c>
      <c r="E171" s="50" t="s">
        <v>8</v>
      </c>
      <c r="F171" s="319">
        <v>43594</v>
      </c>
      <c r="G171" s="57" t="s">
        <v>8</v>
      </c>
      <c r="H171" s="319">
        <v>43594</v>
      </c>
    </row>
    <row r="172" spans="1:8" ht="24.75" customHeight="1">
      <c r="A172" s="58">
        <v>1</v>
      </c>
      <c r="B172" s="224"/>
      <c r="C172" s="51">
        <v>2</v>
      </c>
      <c r="D172" s="224"/>
      <c r="E172" s="51">
        <v>3</v>
      </c>
      <c r="F172" s="225"/>
      <c r="G172" s="51">
        <v>4</v>
      </c>
      <c r="H172" s="224"/>
    </row>
    <row r="173" spans="1:8" ht="24.75" customHeight="1">
      <c r="A173" s="59"/>
      <c r="B173" s="224"/>
      <c r="C173" s="52"/>
      <c r="D173" s="224"/>
      <c r="E173" s="52"/>
      <c r="F173" s="224"/>
      <c r="G173" s="52"/>
      <c r="H173" s="224"/>
    </row>
    <row r="174" spans="1:8" ht="24.75" customHeight="1" thickBot="1">
      <c r="A174" s="58">
        <v>1</v>
      </c>
      <c r="B174" s="69" t="s">
        <v>14</v>
      </c>
      <c r="C174" s="51">
        <v>2</v>
      </c>
      <c r="D174" s="69" t="s">
        <v>14</v>
      </c>
      <c r="E174" s="53">
        <v>3</v>
      </c>
      <c r="F174" s="69" t="s">
        <v>14</v>
      </c>
      <c r="G174" s="51">
        <v>4</v>
      </c>
      <c r="H174" s="69" t="s">
        <v>14</v>
      </c>
    </row>
    <row r="175" spans="1:8" ht="24.75" customHeight="1">
      <c r="A175" s="113"/>
      <c r="B175" s="104"/>
      <c r="C175" s="113"/>
      <c r="D175" s="104"/>
      <c r="E175" s="113"/>
      <c r="F175" s="104"/>
      <c r="G175" s="113"/>
      <c r="H175" s="104"/>
    </row>
    <row r="176" spans="1:8" ht="24.75" customHeight="1" thickBot="1">
      <c r="A176" s="113"/>
      <c r="B176" s="104"/>
      <c r="C176" s="113"/>
      <c r="D176" s="104"/>
      <c r="E176" s="113"/>
      <c r="F176" s="104"/>
      <c r="G176" s="113"/>
      <c r="H176" s="104"/>
    </row>
    <row r="177" spans="1:8" ht="24.75" customHeight="1">
      <c r="A177" s="56" t="s">
        <v>8</v>
      </c>
      <c r="B177" s="192">
        <v>43598</v>
      </c>
      <c r="C177" s="57" t="s">
        <v>8</v>
      </c>
      <c r="D177" s="192">
        <v>43598</v>
      </c>
      <c r="E177" s="50" t="s">
        <v>8</v>
      </c>
      <c r="F177" s="192">
        <v>43598</v>
      </c>
      <c r="G177" s="57" t="s">
        <v>8</v>
      </c>
      <c r="H177" s="192">
        <v>43598</v>
      </c>
    </row>
    <row r="178" spans="1:12" ht="24.75" customHeight="1">
      <c r="A178" s="58">
        <v>1</v>
      </c>
      <c r="B178" s="68" t="s">
        <v>209</v>
      </c>
      <c r="C178" s="51">
        <v>2</v>
      </c>
      <c r="D178" s="68" t="s">
        <v>213</v>
      </c>
      <c r="E178" s="51">
        <v>3</v>
      </c>
      <c r="F178" s="224"/>
      <c r="G178" s="51">
        <v>4</v>
      </c>
      <c r="H178" s="224"/>
      <c r="L178" s="135"/>
    </row>
    <row r="179" spans="1:12" ht="24.75" customHeight="1">
      <c r="A179" s="59"/>
      <c r="B179" s="68" t="s">
        <v>210</v>
      </c>
      <c r="C179" s="52"/>
      <c r="D179" s="68" t="s">
        <v>214</v>
      </c>
      <c r="E179" s="52"/>
      <c r="F179" s="224"/>
      <c r="G179" s="52"/>
      <c r="H179" s="224"/>
      <c r="L179" s="162"/>
    </row>
    <row r="180" spans="1:12" ht="24.75" customHeight="1" thickBot="1">
      <c r="A180" s="58">
        <v>1</v>
      </c>
      <c r="B180" s="69" t="s">
        <v>85</v>
      </c>
      <c r="C180" s="51">
        <v>2</v>
      </c>
      <c r="D180" s="69" t="s">
        <v>85</v>
      </c>
      <c r="E180" s="53">
        <v>3</v>
      </c>
      <c r="F180" s="69" t="s">
        <v>85</v>
      </c>
      <c r="G180" s="51">
        <v>4</v>
      </c>
      <c r="H180" s="69" t="s">
        <v>85</v>
      </c>
      <c r="L180" s="30"/>
    </row>
    <row r="181" spans="1:12" ht="24.75" customHeight="1">
      <c r="A181" s="56" t="s">
        <v>8</v>
      </c>
      <c r="B181" s="192">
        <v>43598</v>
      </c>
      <c r="C181" s="57" t="s">
        <v>8</v>
      </c>
      <c r="D181" s="192">
        <v>43598</v>
      </c>
      <c r="E181" s="50" t="s">
        <v>8</v>
      </c>
      <c r="F181" s="192">
        <v>43598</v>
      </c>
      <c r="G181" s="57" t="s">
        <v>8</v>
      </c>
      <c r="H181" s="192">
        <v>43598</v>
      </c>
      <c r="L181" s="30"/>
    </row>
    <row r="182" spans="1:12" ht="24.75" customHeight="1">
      <c r="A182" s="58">
        <v>1</v>
      </c>
      <c r="B182" s="68" t="s">
        <v>217</v>
      </c>
      <c r="C182" s="448">
        <v>2</v>
      </c>
      <c r="D182" s="68" t="s">
        <v>220</v>
      </c>
      <c r="E182" s="51">
        <v>3</v>
      </c>
      <c r="F182" s="68" t="s">
        <v>163</v>
      </c>
      <c r="G182" s="51">
        <v>4</v>
      </c>
      <c r="H182" s="224"/>
      <c r="L182" s="30"/>
    </row>
    <row r="183" spans="1:12" ht="24.75" customHeight="1">
      <c r="A183" s="59"/>
      <c r="B183" s="68" t="s">
        <v>219</v>
      </c>
      <c r="C183" s="449"/>
      <c r="D183" s="68" t="s">
        <v>221</v>
      </c>
      <c r="E183" s="52"/>
      <c r="F183" s="68" t="s">
        <v>163</v>
      </c>
      <c r="G183" s="52"/>
      <c r="H183" s="224"/>
      <c r="L183" s="155"/>
    </row>
    <row r="184" spans="1:12" ht="24.75" customHeight="1" thickBot="1">
      <c r="A184" s="58">
        <v>1</v>
      </c>
      <c r="B184" s="69" t="s">
        <v>86</v>
      </c>
      <c r="C184" s="51">
        <v>2</v>
      </c>
      <c r="D184" s="69" t="s">
        <v>86</v>
      </c>
      <c r="E184" s="53">
        <v>3</v>
      </c>
      <c r="F184" s="69" t="s">
        <v>86</v>
      </c>
      <c r="G184" s="51">
        <v>4</v>
      </c>
      <c r="H184" s="69" t="s">
        <v>86</v>
      </c>
      <c r="L184" s="30"/>
    </row>
    <row r="185" spans="1:8" ht="24.75" customHeight="1">
      <c r="A185" s="56" t="s">
        <v>8</v>
      </c>
      <c r="B185" s="192">
        <v>43598</v>
      </c>
      <c r="C185" s="57" t="s">
        <v>8</v>
      </c>
      <c r="D185" s="192">
        <v>43598</v>
      </c>
      <c r="E185" s="50" t="s">
        <v>8</v>
      </c>
      <c r="F185" s="192">
        <v>43598</v>
      </c>
      <c r="G185" s="57" t="s">
        <v>8</v>
      </c>
      <c r="H185" s="192">
        <v>43598</v>
      </c>
    </row>
    <row r="186" spans="1:8" ht="24.75" customHeight="1">
      <c r="A186" s="58">
        <v>1</v>
      </c>
      <c r="B186" s="68" t="str">
        <f>'Deelnemers rood'!$B$3</f>
        <v>Marco Terpstra</v>
      </c>
      <c r="C186" s="51">
        <v>2</v>
      </c>
      <c r="D186" s="68" t="str">
        <f>'Deelnemers rood'!$B$10</f>
        <v>Paul Hermse</v>
      </c>
      <c r="E186" s="51">
        <v>3</v>
      </c>
      <c r="F186" s="231"/>
      <c r="G186" s="51">
        <v>4</v>
      </c>
      <c r="H186" s="224"/>
    </row>
    <row r="187" spans="1:8" ht="24.75" customHeight="1">
      <c r="A187" s="59"/>
      <c r="B187" s="68" t="str">
        <f>'Deelnemers rood'!$B$9</f>
        <v>Steven Koole</v>
      </c>
      <c r="C187" s="52"/>
      <c r="D187" s="68" t="str">
        <f>'Deelnemers rood'!$B$2</f>
        <v>Jeff Van Tol</v>
      </c>
      <c r="E187" s="52"/>
      <c r="F187" s="224"/>
      <c r="G187" s="52"/>
      <c r="H187" s="224"/>
    </row>
    <row r="188" spans="1:8" ht="24.75" customHeight="1" thickBot="1">
      <c r="A188" s="58">
        <v>1</v>
      </c>
      <c r="B188" s="69" t="s">
        <v>14</v>
      </c>
      <c r="C188" s="51">
        <v>2</v>
      </c>
      <c r="D188" s="69" t="s">
        <v>14</v>
      </c>
      <c r="E188" s="53">
        <v>3</v>
      </c>
      <c r="F188" s="69" t="s">
        <v>14</v>
      </c>
      <c r="G188" s="51">
        <v>4</v>
      </c>
      <c r="H188" s="69" t="s">
        <v>14</v>
      </c>
    </row>
    <row r="189" spans="1:8" ht="24.75" customHeight="1">
      <c r="A189" s="56" t="s">
        <v>8</v>
      </c>
      <c r="B189" s="192">
        <v>43598</v>
      </c>
      <c r="C189" s="57" t="s">
        <v>8</v>
      </c>
      <c r="D189" s="192">
        <v>43598</v>
      </c>
      <c r="E189" s="50" t="s">
        <v>8</v>
      </c>
      <c r="F189" s="192">
        <v>43598</v>
      </c>
      <c r="G189" s="57" t="s">
        <v>8</v>
      </c>
      <c r="H189" s="192">
        <v>43598</v>
      </c>
    </row>
    <row r="190" spans="1:8" ht="24.75" customHeight="1">
      <c r="A190" s="58">
        <v>1</v>
      </c>
      <c r="B190" s="224"/>
      <c r="C190" s="51">
        <v>2</v>
      </c>
      <c r="D190" s="224"/>
      <c r="E190" s="51">
        <v>3</v>
      </c>
      <c r="F190" s="225"/>
      <c r="G190" s="51">
        <v>4</v>
      </c>
      <c r="H190" s="224"/>
    </row>
    <row r="191" spans="1:8" ht="24.75" customHeight="1">
      <c r="A191" s="59"/>
      <c r="B191" s="224"/>
      <c r="C191" s="52"/>
      <c r="D191" s="224"/>
      <c r="E191" s="52"/>
      <c r="F191" s="224"/>
      <c r="G191" s="52"/>
      <c r="H191" s="224"/>
    </row>
    <row r="192" spans="1:8" ht="24.75" customHeight="1" thickBot="1">
      <c r="A192" s="58">
        <v>1</v>
      </c>
      <c r="B192" s="69" t="s">
        <v>13</v>
      </c>
      <c r="C192" s="51">
        <v>2</v>
      </c>
      <c r="D192" s="69" t="s">
        <v>13</v>
      </c>
      <c r="E192" s="53">
        <v>3</v>
      </c>
      <c r="F192" s="69" t="s">
        <v>13</v>
      </c>
      <c r="G192" s="51">
        <v>4</v>
      </c>
      <c r="H192" s="69" t="s">
        <v>13</v>
      </c>
    </row>
    <row r="193" ht="24.75" customHeight="1" thickBot="1"/>
    <row r="194" spans="1:9" ht="24.75" customHeight="1">
      <c r="A194" s="56" t="s">
        <v>8</v>
      </c>
      <c r="B194" s="192">
        <v>43601</v>
      </c>
      <c r="C194" s="57" t="s">
        <v>8</v>
      </c>
      <c r="D194" s="192">
        <v>43601</v>
      </c>
      <c r="E194" s="50" t="s">
        <v>8</v>
      </c>
      <c r="F194" s="192">
        <v>43601</v>
      </c>
      <c r="G194" s="57" t="s">
        <v>8</v>
      </c>
      <c r="H194" s="192">
        <v>43601</v>
      </c>
      <c r="I194" s="38" t="s">
        <v>145</v>
      </c>
    </row>
    <row r="195" spans="1:9" ht="24.75" customHeight="1">
      <c r="A195" s="58">
        <v>1</v>
      </c>
      <c r="B195" s="68" t="s">
        <v>250</v>
      </c>
      <c r="C195" s="51">
        <v>2</v>
      </c>
      <c r="D195" s="68" t="s">
        <v>163</v>
      </c>
      <c r="E195" s="51">
        <v>3</v>
      </c>
      <c r="F195" s="68"/>
      <c r="G195" s="51">
        <v>4</v>
      </c>
      <c r="H195" s="68" t="s">
        <v>163</v>
      </c>
      <c r="I195" s="38" t="s">
        <v>146</v>
      </c>
    </row>
    <row r="196" spans="1:9" ht="24.75" customHeight="1">
      <c r="A196" s="59"/>
      <c r="B196" s="68" t="s">
        <v>248</v>
      </c>
      <c r="C196" s="52"/>
      <c r="D196" s="68" t="s">
        <v>163</v>
      </c>
      <c r="E196" s="52"/>
      <c r="F196" s="68"/>
      <c r="G196" s="52"/>
      <c r="H196" s="68" t="s">
        <v>163</v>
      </c>
      <c r="I196" s="38" t="s">
        <v>146</v>
      </c>
    </row>
    <row r="197" spans="1:9" ht="24.75" customHeight="1" thickBot="1">
      <c r="A197" s="58">
        <v>1</v>
      </c>
      <c r="B197" s="69" t="s">
        <v>253</v>
      </c>
      <c r="C197" s="51">
        <v>2</v>
      </c>
      <c r="D197" s="69" t="s">
        <v>253</v>
      </c>
      <c r="E197" s="53">
        <v>3</v>
      </c>
      <c r="F197" s="69" t="s">
        <v>253</v>
      </c>
      <c r="G197" s="51">
        <v>4</v>
      </c>
      <c r="H197" s="69" t="s">
        <v>253</v>
      </c>
      <c r="I197" s="38" t="s">
        <v>147</v>
      </c>
    </row>
    <row r="198" spans="1:8" ht="24.75" customHeight="1">
      <c r="A198" s="56" t="s">
        <v>8</v>
      </c>
      <c r="B198" s="192">
        <v>43601</v>
      </c>
      <c r="C198" s="57" t="s">
        <v>8</v>
      </c>
      <c r="D198" s="192">
        <v>43601</v>
      </c>
      <c r="E198" s="50" t="s">
        <v>8</v>
      </c>
      <c r="F198" s="192">
        <v>43601</v>
      </c>
      <c r="G198" s="57" t="s">
        <v>8</v>
      </c>
      <c r="H198" s="192">
        <v>43601</v>
      </c>
    </row>
    <row r="199" spans="1:9" ht="24.75" customHeight="1">
      <c r="A199" s="58">
        <v>1</v>
      </c>
      <c r="B199" s="68" t="s">
        <v>215</v>
      </c>
      <c r="C199" s="51">
        <v>2</v>
      </c>
      <c r="D199" s="68" t="s">
        <v>163</v>
      </c>
      <c r="E199" s="51">
        <v>3</v>
      </c>
      <c r="F199" s="68" t="s">
        <v>200</v>
      </c>
      <c r="G199" s="51">
        <v>4</v>
      </c>
      <c r="H199" s="68" t="s">
        <v>163</v>
      </c>
      <c r="I199" s="38">
        <v>20</v>
      </c>
    </row>
    <row r="200" spans="1:8" ht="24.75" customHeight="1">
      <c r="A200" s="59"/>
      <c r="B200" s="68" t="s">
        <v>218</v>
      </c>
      <c r="C200" s="52"/>
      <c r="D200" s="68" t="s">
        <v>163</v>
      </c>
      <c r="E200" s="52"/>
      <c r="F200" s="68" t="s">
        <v>201</v>
      </c>
      <c r="G200" s="52"/>
      <c r="H200" s="68" t="s">
        <v>163</v>
      </c>
    </row>
    <row r="201" spans="1:8" ht="24.75" customHeight="1" thickBot="1">
      <c r="A201" s="58">
        <v>1</v>
      </c>
      <c r="B201" s="69" t="s">
        <v>85</v>
      </c>
      <c r="C201" s="51">
        <v>2</v>
      </c>
      <c r="D201" s="69" t="s">
        <v>85</v>
      </c>
      <c r="E201" s="53">
        <v>3</v>
      </c>
      <c r="F201" s="69" t="s">
        <v>85</v>
      </c>
      <c r="G201" s="51">
        <v>4</v>
      </c>
      <c r="H201" s="69" t="s">
        <v>85</v>
      </c>
    </row>
    <row r="202" spans="1:8" ht="24.75" customHeight="1">
      <c r="A202" s="56" t="s">
        <v>8</v>
      </c>
      <c r="B202" s="192">
        <v>43601</v>
      </c>
      <c r="C202" s="57" t="s">
        <v>8</v>
      </c>
      <c r="D202" s="192">
        <v>43601</v>
      </c>
      <c r="E202" s="50" t="s">
        <v>8</v>
      </c>
      <c r="F202" s="192">
        <v>43601</v>
      </c>
      <c r="G202" s="57" t="s">
        <v>8</v>
      </c>
      <c r="H202" s="192">
        <v>43601</v>
      </c>
    </row>
    <row r="203" spans="1:8" ht="24.75" customHeight="1">
      <c r="A203" s="58">
        <v>1</v>
      </c>
      <c r="B203" s="68" t="str">
        <f>'Deelnemers rood'!$B$2</f>
        <v>Jeff Van Tol</v>
      </c>
      <c r="C203" s="51">
        <v>2</v>
      </c>
      <c r="D203" s="68" t="str">
        <f>'Deelnemers rood'!$B$11</f>
        <v>Ferdy v Beest </v>
      </c>
      <c r="E203" s="51">
        <v>3</v>
      </c>
      <c r="F203" s="68" t="s">
        <v>202</v>
      </c>
      <c r="G203" s="51">
        <v>4</v>
      </c>
      <c r="H203" s="363"/>
    </row>
    <row r="204" spans="1:8" ht="24.75" customHeight="1">
      <c r="A204" s="59"/>
      <c r="B204" s="68" t="str">
        <f>'Deelnemers rood'!$B$5</f>
        <v>Bart Rutjes</v>
      </c>
      <c r="C204" s="52"/>
      <c r="D204" s="68" t="str">
        <f>'Deelnemers rood'!$B$8</f>
        <v>Thijs Manders</v>
      </c>
      <c r="E204" s="52"/>
      <c r="F204" s="68" t="s">
        <v>203</v>
      </c>
      <c r="G204" s="52"/>
      <c r="H204" s="352"/>
    </row>
    <row r="205" spans="1:8" ht="24.75" customHeight="1" thickBot="1">
      <c r="A205" s="58">
        <v>1</v>
      </c>
      <c r="B205" s="69" t="s">
        <v>86</v>
      </c>
      <c r="C205" s="51">
        <v>2</v>
      </c>
      <c r="D205" s="69" t="s">
        <v>86</v>
      </c>
      <c r="E205" s="53">
        <v>3</v>
      </c>
      <c r="F205" s="69" t="s">
        <v>86</v>
      </c>
      <c r="G205" s="51">
        <v>4</v>
      </c>
      <c r="H205" s="69" t="s">
        <v>86</v>
      </c>
    </row>
    <row r="206" spans="1:8" ht="24.75" customHeight="1">
      <c r="A206" s="56" t="s">
        <v>8</v>
      </c>
      <c r="B206" s="192">
        <v>43601</v>
      </c>
      <c r="C206" s="57" t="s">
        <v>8</v>
      </c>
      <c r="D206" s="192">
        <v>43601</v>
      </c>
      <c r="E206" s="50" t="s">
        <v>8</v>
      </c>
      <c r="F206" s="192">
        <v>43601</v>
      </c>
      <c r="G206" s="57" t="s">
        <v>8</v>
      </c>
      <c r="H206" s="192">
        <v>43601</v>
      </c>
    </row>
    <row r="207" spans="1:8" ht="24.75" customHeight="1">
      <c r="A207" s="58">
        <v>1</v>
      </c>
      <c r="B207" s="68" t="str">
        <f>'Deelnemers rood'!$B$10</f>
        <v>Paul Hermse</v>
      </c>
      <c r="C207" s="51">
        <v>2</v>
      </c>
      <c r="D207" s="363"/>
      <c r="E207" s="51">
        <v>3</v>
      </c>
      <c r="F207" s="363"/>
      <c r="G207" s="51">
        <v>4</v>
      </c>
      <c r="H207" s="363"/>
    </row>
    <row r="208" spans="1:8" ht="24.75" customHeight="1">
      <c r="A208" s="59"/>
      <c r="B208" s="68" t="str">
        <f>'Deelnemers rood'!$B$6</f>
        <v>Errol Bouwens</v>
      </c>
      <c r="C208" s="52"/>
      <c r="D208" s="352"/>
      <c r="E208" s="52"/>
      <c r="F208" s="352"/>
      <c r="G208" s="52"/>
      <c r="H208" s="352"/>
    </row>
    <row r="209" spans="1:8" ht="24.75" customHeight="1" thickBot="1">
      <c r="A209" s="58">
        <v>1</v>
      </c>
      <c r="B209" s="69" t="s">
        <v>14</v>
      </c>
      <c r="C209" s="51">
        <v>2</v>
      </c>
      <c r="D209" s="69" t="s">
        <v>14</v>
      </c>
      <c r="E209" s="53">
        <v>3</v>
      </c>
      <c r="F209" s="69" t="s">
        <v>14</v>
      </c>
      <c r="G209" s="51">
        <v>4</v>
      </c>
      <c r="H209" s="69" t="s">
        <v>14</v>
      </c>
    </row>
    <row r="210" spans="1:8" ht="24.75" customHeight="1">
      <c r="A210" s="113"/>
      <c r="B210" s="104"/>
      <c r="C210" s="113"/>
      <c r="D210" s="104"/>
      <c r="E210" s="113"/>
      <c r="F210" s="104"/>
      <c r="G210" s="113"/>
      <c r="H210" s="104"/>
    </row>
    <row r="211" spans="1:8" ht="24.75" customHeight="1" thickBot="1">
      <c r="A211" s="113"/>
      <c r="B211" s="104"/>
      <c r="C211" s="113"/>
      <c r="D211" s="104"/>
      <c r="E211" s="113"/>
      <c r="F211" s="104"/>
      <c r="G211" s="113"/>
      <c r="H211" s="104"/>
    </row>
    <row r="212" spans="1:8" ht="24.75" customHeight="1">
      <c r="A212" s="56" t="s">
        <v>8</v>
      </c>
      <c r="B212" s="192">
        <v>43605</v>
      </c>
      <c r="C212" s="57" t="s">
        <v>8</v>
      </c>
      <c r="D212" s="192">
        <v>43605</v>
      </c>
      <c r="E212" s="50" t="s">
        <v>8</v>
      </c>
      <c r="F212" s="192">
        <v>43605</v>
      </c>
      <c r="G212" s="57" t="s">
        <v>8</v>
      </c>
      <c r="H212" s="192">
        <v>43605</v>
      </c>
    </row>
    <row r="213" spans="1:12" ht="24.75" customHeight="1">
      <c r="A213" s="58">
        <v>1</v>
      </c>
      <c r="B213" s="68" t="s">
        <v>217</v>
      </c>
      <c r="C213" s="51">
        <v>2</v>
      </c>
      <c r="D213" s="68" t="s">
        <v>209</v>
      </c>
      <c r="E213" s="51">
        <v>3</v>
      </c>
      <c r="F213" s="68" t="s">
        <v>163</v>
      </c>
      <c r="G213" s="51">
        <v>4</v>
      </c>
      <c r="H213" s="224"/>
      <c r="L213" s="162"/>
    </row>
    <row r="214" spans="1:12" ht="24.75" customHeight="1">
      <c r="A214" s="59"/>
      <c r="B214" s="68" t="s">
        <v>218</v>
      </c>
      <c r="C214" s="52"/>
      <c r="D214" s="68" t="s">
        <v>214</v>
      </c>
      <c r="E214" s="52"/>
      <c r="F214" s="68" t="s">
        <v>163</v>
      </c>
      <c r="G214" s="52"/>
      <c r="H214" s="224"/>
      <c r="L214" s="135"/>
    </row>
    <row r="215" spans="1:12" ht="24.75" customHeight="1" thickBot="1">
      <c r="A215" s="58">
        <v>1</v>
      </c>
      <c r="B215" s="69" t="s">
        <v>85</v>
      </c>
      <c r="C215" s="51">
        <v>2</v>
      </c>
      <c r="D215" s="69" t="s">
        <v>85</v>
      </c>
      <c r="E215" s="53">
        <v>3</v>
      </c>
      <c r="F215" s="69" t="s">
        <v>85</v>
      </c>
      <c r="G215" s="51">
        <v>4</v>
      </c>
      <c r="H215" s="69" t="s">
        <v>85</v>
      </c>
      <c r="L215" s="135"/>
    </row>
    <row r="216" spans="1:12" ht="24.75" customHeight="1">
      <c r="A216" s="56" t="s">
        <v>8</v>
      </c>
      <c r="B216" s="192">
        <v>43605</v>
      </c>
      <c r="C216" s="57" t="s">
        <v>8</v>
      </c>
      <c r="D216" s="192">
        <v>43605</v>
      </c>
      <c r="E216" s="50" t="s">
        <v>8</v>
      </c>
      <c r="F216" s="192">
        <v>43605</v>
      </c>
      <c r="G216" s="57" t="s">
        <v>8</v>
      </c>
      <c r="H216" s="192">
        <v>43605</v>
      </c>
      <c r="L216" s="30"/>
    </row>
    <row r="217" spans="1:12" ht="24.75" customHeight="1">
      <c r="A217" s="58">
        <v>1</v>
      </c>
      <c r="B217" s="68" t="s">
        <v>216</v>
      </c>
      <c r="C217" s="51">
        <v>2</v>
      </c>
      <c r="D217" s="68" t="s">
        <v>215</v>
      </c>
      <c r="E217" s="51">
        <v>3</v>
      </c>
      <c r="F217" s="68" t="str">
        <f>'Deelnemers rood'!$B$2</f>
        <v>Jeff Van Tol</v>
      </c>
      <c r="G217" s="51">
        <v>4</v>
      </c>
      <c r="H217" s="224"/>
      <c r="L217" s="30"/>
    </row>
    <row r="218" spans="1:12" ht="24.75" customHeight="1">
      <c r="A218" s="59"/>
      <c r="B218" s="68" t="s">
        <v>222</v>
      </c>
      <c r="C218" s="52"/>
      <c r="D218" s="68" t="s">
        <v>217</v>
      </c>
      <c r="E218" s="52"/>
      <c r="F218" s="68" t="str">
        <f>'Deelnemers rood'!$B$8</f>
        <v>Thijs Manders</v>
      </c>
      <c r="G218" s="52"/>
      <c r="H218" s="224"/>
      <c r="L218" s="155"/>
    </row>
    <row r="219" spans="1:12" ht="24.75" customHeight="1" thickBot="1">
      <c r="A219" s="58">
        <v>1</v>
      </c>
      <c r="B219" s="69" t="s">
        <v>86</v>
      </c>
      <c r="C219" s="51">
        <v>2</v>
      </c>
      <c r="D219" s="69" t="s">
        <v>86</v>
      </c>
      <c r="E219" s="53">
        <v>3</v>
      </c>
      <c r="F219" s="69" t="s">
        <v>86</v>
      </c>
      <c r="G219" s="51">
        <v>4</v>
      </c>
      <c r="H219" s="69" t="s">
        <v>86</v>
      </c>
      <c r="L219" s="155"/>
    </row>
    <row r="220" spans="1:12" ht="24.75" customHeight="1">
      <c r="A220" s="56" t="s">
        <v>8</v>
      </c>
      <c r="B220" s="192">
        <v>43605</v>
      </c>
      <c r="C220" s="57" t="s">
        <v>8</v>
      </c>
      <c r="D220" s="192">
        <v>43605</v>
      </c>
      <c r="E220" s="50" t="s">
        <v>8</v>
      </c>
      <c r="F220" s="192">
        <v>43605</v>
      </c>
      <c r="G220" s="57" t="s">
        <v>8</v>
      </c>
      <c r="H220" s="192">
        <v>43605</v>
      </c>
      <c r="L220" s="155"/>
    </row>
    <row r="221" spans="1:8" ht="24.75" customHeight="1">
      <c r="A221" s="58">
        <v>1</v>
      </c>
      <c r="B221" s="68" t="s">
        <v>210</v>
      </c>
      <c r="C221" s="51">
        <v>2</v>
      </c>
      <c r="D221" s="68" t="s">
        <v>196</v>
      </c>
      <c r="E221" s="51">
        <v>3</v>
      </c>
      <c r="F221" s="231"/>
      <c r="G221" s="51">
        <v>4</v>
      </c>
      <c r="H221" s="224"/>
    </row>
    <row r="222" spans="1:8" ht="24.75" customHeight="1">
      <c r="A222" s="59"/>
      <c r="B222" s="68" t="s">
        <v>213</v>
      </c>
      <c r="C222" s="52"/>
      <c r="D222" s="68" t="str">
        <f>'Deelnemers rood'!$B$7</f>
        <v>Mark Geboers</v>
      </c>
      <c r="E222" s="52"/>
      <c r="F222" s="224"/>
      <c r="G222" s="52"/>
      <c r="H222" s="224"/>
    </row>
    <row r="223" spans="1:8" ht="24.75" customHeight="1" thickBot="1">
      <c r="A223" s="58">
        <v>1</v>
      </c>
      <c r="B223" s="69" t="s">
        <v>14</v>
      </c>
      <c r="C223" s="51">
        <v>2</v>
      </c>
      <c r="D223" s="69" t="s">
        <v>14</v>
      </c>
      <c r="E223" s="53">
        <v>3</v>
      </c>
      <c r="F223" s="69" t="s">
        <v>14</v>
      </c>
      <c r="G223" s="51">
        <v>4</v>
      </c>
      <c r="H223" s="69" t="s">
        <v>14</v>
      </c>
    </row>
    <row r="224" spans="1:8" ht="24.75" customHeight="1">
      <c r="A224" s="56" t="s">
        <v>8</v>
      </c>
      <c r="B224" s="192">
        <v>43605</v>
      </c>
      <c r="C224" s="57" t="s">
        <v>8</v>
      </c>
      <c r="D224" s="192">
        <v>43605</v>
      </c>
      <c r="E224" s="50" t="s">
        <v>8</v>
      </c>
      <c r="F224" s="192">
        <v>43605</v>
      </c>
      <c r="G224" s="57" t="s">
        <v>8</v>
      </c>
      <c r="H224" s="192">
        <v>43605</v>
      </c>
    </row>
    <row r="225" spans="1:8" ht="24.75" customHeight="1">
      <c r="A225" s="58">
        <v>1</v>
      </c>
      <c r="B225" s="224"/>
      <c r="C225" s="51">
        <v>2</v>
      </c>
      <c r="D225" s="224"/>
      <c r="E225" s="51">
        <v>3</v>
      </c>
      <c r="F225" s="225"/>
      <c r="G225" s="51">
        <v>4</v>
      </c>
      <c r="H225" s="224"/>
    </row>
    <row r="226" spans="1:8" ht="24.75" customHeight="1">
      <c r="A226" s="59"/>
      <c r="B226" s="224"/>
      <c r="C226" s="52"/>
      <c r="D226" s="224"/>
      <c r="E226" s="52"/>
      <c r="F226" s="224"/>
      <c r="G226" s="52"/>
      <c r="H226" s="224"/>
    </row>
    <row r="227" spans="1:8" ht="24.75" customHeight="1" thickBot="1">
      <c r="A227" s="58">
        <v>1</v>
      </c>
      <c r="B227" s="69" t="s">
        <v>13</v>
      </c>
      <c r="C227" s="51">
        <v>2</v>
      </c>
      <c r="D227" s="69" t="s">
        <v>13</v>
      </c>
      <c r="E227" s="53">
        <v>3</v>
      </c>
      <c r="F227" s="69" t="s">
        <v>13</v>
      </c>
      <c r="G227" s="51">
        <v>4</v>
      </c>
      <c r="H227" s="69" t="s">
        <v>13</v>
      </c>
    </row>
    <row r="228" ht="24.75" customHeight="1" thickBot="1"/>
    <row r="229" spans="1:12" ht="24.75" customHeight="1">
      <c r="A229" s="56" t="s">
        <v>8</v>
      </c>
      <c r="B229" s="192">
        <v>43608</v>
      </c>
      <c r="C229" s="57" t="s">
        <v>8</v>
      </c>
      <c r="D229" s="192">
        <v>43608</v>
      </c>
      <c r="E229" s="50" t="s">
        <v>8</v>
      </c>
      <c r="F229" s="192">
        <v>43608</v>
      </c>
      <c r="G229" s="57" t="s">
        <v>8</v>
      </c>
      <c r="H229" s="192">
        <v>43608</v>
      </c>
      <c r="I229" s="38" t="s">
        <v>145</v>
      </c>
      <c r="L229" s="162"/>
    </row>
    <row r="230" spans="1:12" ht="24.75" customHeight="1">
      <c r="A230" s="58">
        <v>1</v>
      </c>
      <c r="B230" s="68" t="s">
        <v>250</v>
      </c>
      <c r="C230" s="51">
        <v>2</v>
      </c>
      <c r="D230" s="68"/>
      <c r="E230" s="51">
        <v>3</v>
      </c>
      <c r="F230" s="68"/>
      <c r="G230" s="51">
        <v>4</v>
      </c>
      <c r="H230" s="224"/>
      <c r="I230" s="38" t="s">
        <v>146</v>
      </c>
      <c r="L230" s="493"/>
    </row>
    <row r="231" spans="1:12" ht="24.75" customHeight="1">
      <c r="A231" s="59"/>
      <c r="B231" s="68" t="s">
        <v>247</v>
      </c>
      <c r="C231" s="52"/>
      <c r="D231" s="68"/>
      <c r="E231" s="52"/>
      <c r="F231" s="68"/>
      <c r="G231" s="52"/>
      <c r="H231" s="224"/>
      <c r="I231" s="38" t="s">
        <v>146</v>
      </c>
      <c r="L231" s="493"/>
    </row>
    <row r="232" spans="1:12" ht="24.75" customHeight="1" thickBot="1">
      <c r="A232" s="58">
        <v>1</v>
      </c>
      <c r="B232" s="69" t="s">
        <v>253</v>
      </c>
      <c r="C232" s="51">
        <v>2</v>
      </c>
      <c r="D232" s="69" t="s">
        <v>253</v>
      </c>
      <c r="E232" s="53">
        <v>3</v>
      </c>
      <c r="F232" s="69" t="s">
        <v>253</v>
      </c>
      <c r="G232" s="51">
        <v>4</v>
      </c>
      <c r="H232" s="69" t="s">
        <v>253</v>
      </c>
      <c r="I232" s="38" t="s">
        <v>147</v>
      </c>
      <c r="L232" s="493"/>
    </row>
    <row r="233" spans="1:12" ht="24.75" customHeight="1">
      <c r="A233" s="56" t="s">
        <v>8</v>
      </c>
      <c r="B233" s="192">
        <v>43608</v>
      </c>
      <c r="C233" s="57" t="s">
        <v>8</v>
      </c>
      <c r="D233" s="192">
        <v>43608</v>
      </c>
      <c r="E233" s="50" t="s">
        <v>8</v>
      </c>
      <c r="F233" s="192">
        <v>43608</v>
      </c>
      <c r="G233" s="57" t="s">
        <v>8</v>
      </c>
      <c r="H233" s="192">
        <v>43608</v>
      </c>
      <c r="L233" s="493"/>
    </row>
    <row r="234" spans="1:12" ht="24.75" customHeight="1">
      <c r="A234" s="58">
        <v>1</v>
      </c>
      <c r="B234" s="68" t="s">
        <v>211</v>
      </c>
      <c r="C234" s="51">
        <v>2</v>
      </c>
      <c r="D234" s="68" t="s">
        <v>216</v>
      </c>
      <c r="E234" s="51">
        <v>3</v>
      </c>
      <c r="F234" s="68" t="s">
        <v>202</v>
      </c>
      <c r="G234" s="51">
        <v>4</v>
      </c>
      <c r="H234" s="68" t="s">
        <v>249</v>
      </c>
      <c r="I234" s="38">
        <v>21</v>
      </c>
      <c r="L234" s="16"/>
    </row>
    <row r="235" spans="1:12" ht="24.75" customHeight="1">
      <c r="A235" s="59"/>
      <c r="B235" s="68" t="s">
        <v>213</v>
      </c>
      <c r="C235" s="52"/>
      <c r="D235" s="68" t="s">
        <v>219</v>
      </c>
      <c r="E235" s="52"/>
      <c r="F235" s="68" t="s">
        <v>203</v>
      </c>
      <c r="G235" s="52"/>
      <c r="H235" s="68" t="s">
        <v>248</v>
      </c>
      <c r="L235" s="16"/>
    </row>
    <row r="236" spans="1:12" ht="24.75" customHeight="1" thickBot="1">
      <c r="A236" s="58">
        <v>1</v>
      </c>
      <c r="B236" s="69" t="s">
        <v>85</v>
      </c>
      <c r="C236" s="51">
        <v>2</v>
      </c>
      <c r="D236" s="69" t="s">
        <v>85</v>
      </c>
      <c r="E236" s="53">
        <v>3</v>
      </c>
      <c r="F236" s="69" t="s">
        <v>85</v>
      </c>
      <c r="G236" s="51">
        <v>4</v>
      </c>
      <c r="H236" s="69" t="s">
        <v>85</v>
      </c>
      <c r="L236" s="493"/>
    </row>
    <row r="237" spans="1:12" ht="24.75" customHeight="1">
      <c r="A237" s="56" t="s">
        <v>8</v>
      </c>
      <c r="B237" s="192">
        <v>43608</v>
      </c>
      <c r="C237" s="57" t="s">
        <v>8</v>
      </c>
      <c r="D237" s="192">
        <v>43608</v>
      </c>
      <c r="E237" s="50" t="s">
        <v>8</v>
      </c>
      <c r="F237" s="192">
        <v>43608</v>
      </c>
      <c r="G237" s="57" t="s">
        <v>8</v>
      </c>
      <c r="H237" s="192">
        <v>43608</v>
      </c>
      <c r="L237" s="493"/>
    </row>
    <row r="238" spans="1:12" ht="24.75" customHeight="1">
      <c r="A238" s="58">
        <v>1</v>
      </c>
      <c r="B238" s="68" t="str">
        <f>'Deelnemers rood'!$B$6</f>
        <v>Errol Bouwens</v>
      </c>
      <c r="C238" s="51">
        <v>2</v>
      </c>
      <c r="D238" s="68" t="s">
        <v>216</v>
      </c>
      <c r="E238" s="51">
        <v>3</v>
      </c>
      <c r="F238" s="68" t="str">
        <f>'Deelnemers rood'!$B$11</f>
        <v>Ferdy v Beest </v>
      </c>
      <c r="G238" s="51">
        <v>4</v>
      </c>
      <c r="H238" s="68" t="s">
        <v>244</v>
      </c>
      <c r="L238" s="493"/>
    </row>
    <row r="239" spans="1:12" ht="24.75" customHeight="1">
      <c r="A239" s="59"/>
      <c r="B239" s="68" t="str">
        <f>'Deelnemers rood'!$B$8</f>
        <v>Thijs Manders</v>
      </c>
      <c r="C239" s="52"/>
      <c r="D239" s="68" t="s">
        <v>221</v>
      </c>
      <c r="E239" s="52"/>
      <c r="F239" s="68" t="str">
        <f>'Deelnemers rood'!$B$10</f>
        <v>Paul Hermse</v>
      </c>
      <c r="G239" s="52"/>
      <c r="H239" s="68" t="s">
        <v>248</v>
      </c>
      <c r="L239" s="16"/>
    </row>
    <row r="240" spans="1:12" ht="24.75" customHeight="1" thickBot="1">
      <c r="A240" s="58">
        <v>1</v>
      </c>
      <c r="B240" s="69" t="s">
        <v>86</v>
      </c>
      <c r="C240" s="51">
        <v>2</v>
      </c>
      <c r="D240" s="401" t="s">
        <v>86</v>
      </c>
      <c r="E240" s="53">
        <v>3</v>
      </c>
      <c r="F240" s="69" t="s">
        <v>86</v>
      </c>
      <c r="G240" s="51">
        <v>4</v>
      </c>
      <c r="H240" s="69" t="s">
        <v>86</v>
      </c>
      <c r="L240" s="493"/>
    </row>
    <row r="241" spans="1:12" ht="24.75" customHeight="1">
      <c r="A241" s="56" t="s">
        <v>8</v>
      </c>
      <c r="B241" s="192">
        <v>43608</v>
      </c>
      <c r="C241" s="57" t="s">
        <v>8</v>
      </c>
      <c r="D241" s="192">
        <v>43608</v>
      </c>
      <c r="E241" s="50" t="s">
        <v>8</v>
      </c>
      <c r="F241" s="192">
        <v>43608</v>
      </c>
      <c r="G241" s="57" t="s">
        <v>8</v>
      </c>
      <c r="H241" s="192">
        <v>43608</v>
      </c>
      <c r="L241" s="493"/>
    </row>
    <row r="242" spans="1:8" ht="24.75" customHeight="1">
      <c r="A242" s="58">
        <v>1</v>
      </c>
      <c r="B242" s="224"/>
      <c r="C242" s="51">
        <v>2</v>
      </c>
      <c r="D242" s="224"/>
      <c r="E242" s="51">
        <v>3</v>
      </c>
      <c r="F242" s="224"/>
      <c r="G242" s="51">
        <v>4</v>
      </c>
      <c r="H242" s="68" t="s">
        <v>166</v>
      </c>
    </row>
    <row r="243" spans="1:8" ht="24.75" customHeight="1">
      <c r="A243" s="59"/>
      <c r="B243" s="352"/>
      <c r="C243" s="52"/>
      <c r="D243" s="352"/>
      <c r="E243" s="52"/>
      <c r="F243" s="352"/>
      <c r="G243" s="52"/>
      <c r="H243" s="68" t="s">
        <v>194</v>
      </c>
    </row>
    <row r="244" spans="1:8" ht="24.75" customHeight="1" thickBot="1">
      <c r="A244" s="58">
        <v>1</v>
      </c>
      <c r="B244" s="69" t="s">
        <v>14</v>
      </c>
      <c r="C244" s="51">
        <v>2</v>
      </c>
      <c r="D244" s="69" t="s">
        <v>14</v>
      </c>
      <c r="E244" s="53">
        <v>3</v>
      </c>
      <c r="F244" s="69" t="s">
        <v>14</v>
      </c>
      <c r="G244" s="51">
        <v>4</v>
      </c>
      <c r="H244" s="69" t="s">
        <v>14</v>
      </c>
    </row>
    <row r="245" spans="1:8" ht="24.75" customHeight="1">
      <c r="A245" s="113"/>
      <c r="B245" s="104"/>
      <c r="C245" s="113"/>
      <c r="D245" s="104"/>
      <c r="E245" s="113"/>
      <c r="F245" s="104"/>
      <c r="G245" s="113"/>
      <c r="H245" s="104"/>
    </row>
    <row r="246" spans="1:8" ht="24.75" customHeight="1" thickBot="1">
      <c r="A246" s="113"/>
      <c r="B246" s="104"/>
      <c r="C246" s="113"/>
      <c r="D246" s="104"/>
      <c r="E246" s="113"/>
      <c r="F246" s="104"/>
      <c r="G246" s="113"/>
      <c r="H246" s="104"/>
    </row>
    <row r="247" spans="1:8" ht="24.75" customHeight="1">
      <c r="A247" s="56" t="s">
        <v>8</v>
      </c>
      <c r="B247" s="192">
        <v>43612</v>
      </c>
      <c r="C247" s="57" t="s">
        <v>8</v>
      </c>
      <c r="D247" s="192">
        <v>43612</v>
      </c>
      <c r="E247" s="50" t="s">
        <v>8</v>
      </c>
      <c r="F247" s="192">
        <v>43612</v>
      </c>
      <c r="G247" s="57" t="s">
        <v>8</v>
      </c>
      <c r="H247" s="192">
        <v>43612</v>
      </c>
    </row>
    <row r="248" spans="1:12" ht="24.75" customHeight="1">
      <c r="A248" s="58">
        <v>1</v>
      </c>
      <c r="B248" s="68" t="s">
        <v>210</v>
      </c>
      <c r="C248" s="51">
        <v>2</v>
      </c>
      <c r="D248" s="68" t="s">
        <v>217</v>
      </c>
      <c r="E248" s="51">
        <v>3</v>
      </c>
      <c r="F248" s="224"/>
      <c r="G248" s="51">
        <v>4</v>
      </c>
      <c r="H248" s="224"/>
      <c r="L248" s="135"/>
    </row>
    <row r="249" spans="1:12" ht="24.75" customHeight="1">
      <c r="A249" s="59"/>
      <c r="B249" s="68" t="s">
        <v>214</v>
      </c>
      <c r="C249" s="52"/>
      <c r="D249" s="68" t="s">
        <v>220</v>
      </c>
      <c r="E249" s="52"/>
      <c r="F249" s="352"/>
      <c r="G249" s="52"/>
      <c r="H249" s="352"/>
      <c r="L249" s="135"/>
    </row>
    <row r="250" spans="1:12" ht="24.75" customHeight="1" thickBot="1">
      <c r="A250" s="58">
        <v>1</v>
      </c>
      <c r="B250" s="69" t="s">
        <v>85</v>
      </c>
      <c r="C250" s="51">
        <v>2</v>
      </c>
      <c r="D250" s="69" t="s">
        <v>85</v>
      </c>
      <c r="E250" s="53">
        <v>3</v>
      </c>
      <c r="F250" s="69" t="s">
        <v>85</v>
      </c>
      <c r="G250" s="51">
        <v>4</v>
      </c>
      <c r="H250" s="69" t="s">
        <v>85</v>
      </c>
      <c r="L250" s="30"/>
    </row>
    <row r="251" spans="1:12" ht="24.75" customHeight="1">
      <c r="A251" s="56" t="s">
        <v>8</v>
      </c>
      <c r="B251" s="192">
        <v>43612</v>
      </c>
      <c r="C251" s="57" t="s">
        <v>8</v>
      </c>
      <c r="D251" s="192">
        <v>43612</v>
      </c>
      <c r="E251" s="50" t="s">
        <v>8</v>
      </c>
      <c r="F251" s="192">
        <v>43612</v>
      </c>
      <c r="G251" s="57" t="s">
        <v>8</v>
      </c>
      <c r="H251" s="192">
        <v>43612</v>
      </c>
      <c r="L251" s="155"/>
    </row>
    <row r="252" spans="1:12" ht="24.75" customHeight="1">
      <c r="A252" s="58">
        <v>1</v>
      </c>
      <c r="B252" s="68" t="s">
        <v>219</v>
      </c>
      <c r="C252" s="51">
        <v>2</v>
      </c>
      <c r="D252" s="68" t="s">
        <v>232</v>
      </c>
      <c r="E252" s="51">
        <v>3</v>
      </c>
      <c r="F252" s="68" t="s">
        <v>163</v>
      </c>
      <c r="G252" s="51">
        <v>4</v>
      </c>
      <c r="H252" s="224"/>
      <c r="L252" s="155"/>
    </row>
    <row r="253" spans="1:12" ht="24.75" customHeight="1">
      <c r="A253" s="59"/>
      <c r="B253" s="68" t="s">
        <v>222</v>
      </c>
      <c r="C253" s="52"/>
      <c r="D253" s="68" t="s">
        <v>220</v>
      </c>
      <c r="E253" s="52"/>
      <c r="F253" s="68" t="s">
        <v>163</v>
      </c>
      <c r="G253" s="52"/>
      <c r="H253" s="352"/>
      <c r="I253" s="38" t="s">
        <v>145</v>
      </c>
      <c r="L253" s="155"/>
    </row>
    <row r="254" spans="1:9" ht="24.75" customHeight="1" thickBot="1">
      <c r="A254" s="58">
        <v>1</v>
      </c>
      <c r="B254" s="69" t="s">
        <v>86</v>
      </c>
      <c r="C254" s="51">
        <v>2</v>
      </c>
      <c r="D254" s="69" t="s">
        <v>86</v>
      </c>
      <c r="E254" s="53">
        <v>3</v>
      </c>
      <c r="F254" s="69" t="s">
        <v>86</v>
      </c>
      <c r="G254" s="51">
        <v>4</v>
      </c>
      <c r="H254" s="69" t="s">
        <v>86</v>
      </c>
      <c r="I254" s="38" t="s">
        <v>146</v>
      </c>
    </row>
    <row r="255" spans="1:9" ht="24.75" customHeight="1">
      <c r="A255" s="56" t="s">
        <v>8</v>
      </c>
      <c r="B255" s="192">
        <v>43612</v>
      </c>
      <c r="C255" s="57" t="s">
        <v>8</v>
      </c>
      <c r="D255" s="192">
        <v>43612</v>
      </c>
      <c r="E255" s="50" t="s">
        <v>8</v>
      </c>
      <c r="F255" s="192">
        <v>43612</v>
      </c>
      <c r="G255" s="57" t="s">
        <v>8</v>
      </c>
      <c r="H255" s="192">
        <v>43612</v>
      </c>
      <c r="I255" s="38" t="s">
        <v>146</v>
      </c>
    </row>
    <row r="256" spans="1:9" ht="24.75" customHeight="1">
      <c r="A256" s="58">
        <v>1</v>
      </c>
      <c r="B256" s="68" t="str">
        <f>'Deelnemers rood'!$B$3</f>
        <v>Marco Terpstra</v>
      </c>
      <c r="C256" s="51">
        <v>2</v>
      </c>
      <c r="D256" s="68" t="str">
        <f>'Deelnemers rood'!$B$10</f>
        <v>Paul Hermse</v>
      </c>
      <c r="E256" s="51">
        <v>3</v>
      </c>
      <c r="F256" s="68" t="str">
        <f>'Deelnemers rood'!$B$5</f>
        <v>Bart Rutjes</v>
      </c>
      <c r="G256" s="51">
        <v>4</v>
      </c>
      <c r="H256" s="224"/>
      <c r="I256" s="38" t="s">
        <v>147</v>
      </c>
    </row>
    <row r="257" spans="1:8" ht="24.75" customHeight="1">
      <c r="A257" s="59"/>
      <c r="B257" s="68" t="str">
        <f>'Deelnemers rood'!$B$8</f>
        <v>Thijs Manders</v>
      </c>
      <c r="C257" s="52"/>
      <c r="D257" s="68" t="str">
        <f>'Deelnemers rood'!$B$4</f>
        <v>Mike Beker</v>
      </c>
      <c r="E257" s="52"/>
      <c r="F257" s="68" t="str">
        <f>'Deelnemers rood'!$B$9</f>
        <v>Steven Koole</v>
      </c>
      <c r="G257" s="52"/>
      <c r="H257" s="352"/>
    </row>
    <row r="258" spans="1:9" ht="24.75" customHeight="1" thickBot="1">
      <c r="A258" s="58">
        <v>1</v>
      </c>
      <c r="B258" s="69" t="s">
        <v>14</v>
      </c>
      <c r="C258" s="51">
        <v>2</v>
      </c>
      <c r="D258" s="69" t="s">
        <v>14</v>
      </c>
      <c r="E258" s="53">
        <v>3</v>
      </c>
      <c r="F258" s="69" t="s">
        <v>14</v>
      </c>
      <c r="G258" s="51">
        <v>4</v>
      </c>
      <c r="H258" s="69" t="s">
        <v>14</v>
      </c>
      <c r="I258" s="38">
        <v>22</v>
      </c>
    </row>
    <row r="259" spans="1:8" ht="24.75" customHeight="1">
      <c r="A259" s="56" t="s">
        <v>8</v>
      </c>
      <c r="B259" s="192">
        <v>43612</v>
      </c>
      <c r="C259" s="57" t="s">
        <v>8</v>
      </c>
      <c r="D259" s="192">
        <v>43612</v>
      </c>
      <c r="E259" s="50" t="s">
        <v>8</v>
      </c>
      <c r="F259" s="192">
        <v>43612</v>
      </c>
      <c r="G259" s="57" t="s">
        <v>8</v>
      </c>
      <c r="H259" s="192">
        <v>43612</v>
      </c>
    </row>
    <row r="260" spans="1:8" ht="24.75" customHeight="1">
      <c r="A260" s="58">
        <v>1</v>
      </c>
      <c r="B260" s="224"/>
      <c r="C260" s="51">
        <v>2</v>
      </c>
      <c r="D260" s="224"/>
      <c r="E260" s="51">
        <v>3</v>
      </c>
      <c r="F260" s="224"/>
      <c r="G260" s="51">
        <v>4</v>
      </c>
      <c r="H260" s="224"/>
    </row>
    <row r="261" spans="1:8" ht="24.75" customHeight="1">
      <c r="A261" s="59"/>
      <c r="B261" s="352"/>
      <c r="C261" s="52"/>
      <c r="D261" s="352"/>
      <c r="E261" s="52"/>
      <c r="F261" s="352"/>
      <c r="G261" s="52"/>
      <c r="H261" s="352"/>
    </row>
    <row r="262" spans="1:8" ht="24.75" customHeight="1" thickBot="1">
      <c r="A262" s="58">
        <v>1</v>
      </c>
      <c r="B262" s="69" t="s">
        <v>13</v>
      </c>
      <c r="C262" s="51">
        <v>2</v>
      </c>
      <c r="D262" s="69" t="s">
        <v>13</v>
      </c>
      <c r="E262" s="53">
        <v>3</v>
      </c>
      <c r="F262" s="69" t="s">
        <v>13</v>
      </c>
      <c r="G262" s="51">
        <v>4</v>
      </c>
      <c r="H262" s="69" t="s">
        <v>13</v>
      </c>
    </row>
    <row r="263" ht="24.75" customHeight="1" thickBot="1"/>
    <row r="264" spans="1:8" ht="24.75" customHeight="1">
      <c r="A264" s="56" t="s">
        <v>8</v>
      </c>
      <c r="B264" s="319">
        <v>43619</v>
      </c>
      <c r="C264" s="57" t="s">
        <v>8</v>
      </c>
      <c r="D264" s="319">
        <v>43619</v>
      </c>
      <c r="E264" s="50" t="s">
        <v>8</v>
      </c>
      <c r="F264" s="319">
        <v>43619</v>
      </c>
      <c r="G264" s="57" t="s">
        <v>8</v>
      </c>
      <c r="H264" s="319">
        <v>43619</v>
      </c>
    </row>
    <row r="265" spans="1:12" ht="24.75" customHeight="1">
      <c r="A265" s="58">
        <v>1</v>
      </c>
      <c r="B265" s="68" t="s">
        <v>217</v>
      </c>
      <c r="C265" s="51">
        <v>2</v>
      </c>
      <c r="D265" s="68" t="s">
        <v>163</v>
      </c>
      <c r="E265" s="51">
        <v>3</v>
      </c>
      <c r="F265" s="224"/>
      <c r="G265" s="51">
        <v>4</v>
      </c>
      <c r="H265" s="384"/>
      <c r="L265" s="493"/>
    </row>
    <row r="266" spans="1:8" ht="24.75" customHeight="1">
      <c r="A266" s="59"/>
      <c r="B266" s="68" t="s">
        <v>222</v>
      </c>
      <c r="C266" s="52"/>
      <c r="D266" s="68" t="s">
        <v>163</v>
      </c>
      <c r="E266" s="52"/>
      <c r="F266" s="224"/>
      <c r="G266" s="52"/>
      <c r="H266" s="224"/>
    </row>
    <row r="267" spans="1:12" ht="24.75" customHeight="1" thickBot="1">
      <c r="A267" s="58">
        <v>1</v>
      </c>
      <c r="B267" s="69" t="s">
        <v>85</v>
      </c>
      <c r="C267" s="51">
        <v>2</v>
      </c>
      <c r="D267" s="69" t="s">
        <v>85</v>
      </c>
      <c r="E267" s="53">
        <v>3</v>
      </c>
      <c r="F267" s="69" t="s">
        <v>85</v>
      </c>
      <c r="G267" s="51">
        <v>4</v>
      </c>
      <c r="H267" s="69" t="s">
        <v>85</v>
      </c>
      <c r="L267" s="493"/>
    </row>
    <row r="268" spans="1:12" ht="24.75" customHeight="1">
      <c r="A268" s="56" t="s">
        <v>8</v>
      </c>
      <c r="B268" s="319">
        <v>43619</v>
      </c>
      <c r="C268" s="57" t="s">
        <v>8</v>
      </c>
      <c r="D268" s="319">
        <v>43619</v>
      </c>
      <c r="E268" s="50" t="s">
        <v>8</v>
      </c>
      <c r="F268" s="319">
        <v>43619</v>
      </c>
      <c r="G268" s="57" t="s">
        <v>8</v>
      </c>
      <c r="H268" s="319">
        <v>43619</v>
      </c>
      <c r="L268" s="493"/>
    </row>
    <row r="269" spans="1:12" ht="24.75" customHeight="1">
      <c r="A269" s="58">
        <v>1</v>
      </c>
      <c r="B269" s="68" t="str">
        <f>'Deelnemers rood'!$B$10</f>
        <v>Paul Hermse</v>
      </c>
      <c r="C269" s="51">
        <v>2</v>
      </c>
      <c r="D269" s="68" t="str">
        <f>'Deelnemers rood'!$B$3</f>
        <v>Marco Terpstra</v>
      </c>
      <c r="E269" s="51">
        <v>3</v>
      </c>
      <c r="F269" s="68" t="str">
        <f>'Deelnemers rood'!$B$4</f>
        <v>Mike Beker</v>
      </c>
      <c r="G269" s="51">
        <v>4</v>
      </c>
      <c r="H269" s="224"/>
      <c r="L269" s="16"/>
    </row>
    <row r="270" spans="1:12" ht="24.75" customHeight="1">
      <c r="A270" s="59"/>
      <c r="B270" s="68" t="str">
        <f>'Deelnemers rood'!$B$8</f>
        <v>Thijs Manders</v>
      </c>
      <c r="C270" s="52"/>
      <c r="D270" s="68" t="s">
        <v>160</v>
      </c>
      <c r="E270" s="52"/>
      <c r="F270" s="68" t="str">
        <f>'Deelnemers rood'!$B$9</f>
        <v>Steven Koole</v>
      </c>
      <c r="G270" s="52"/>
      <c r="H270" s="224"/>
      <c r="L270" s="493"/>
    </row>
    <row r="271" spans="1:12" ht="24.75" customHeight="1" thickBot="1">
      <c r="A271" s="58">
        <v>1</v>
      </c>
      <c r="B271" s="69" t="s">
        <v>86</v>
      </c>
      <c r="C271" s="51">
        <v>2</v>
      </c>
      <c r="D271" s="69" t="s">
        <v>86</v>
      </c>
      <c r="E271" s="53">
        <v>3</v>
      </c>
      <c r="F271" s="69" t="s">
        <v>86</v>
      </c>
      <c r="G271" s="51">
        <v>4</v>
      </c>
      <c r="H271" s="69" t="s">
        <v>86</v>
      </c>
      <c r="L271" s="426"/>
    </row>
    <row r="272" spans="1:12" ht="24.75" customHeight="1">
      <c r="A272" s="56" t="s">
        <v>8</v>
      </c>
      <c r="B272" s="319">
        <v>43619</v>
      </c>
      <c r="C272" s="57" t="s">
        <v>8</v>
      </c>
      <c r="D272" s="319">
        <v>43619</v>
      </c>
      <c r="E272" s="50" t="s">
        <v>8</v>
      </c>
      <c r="F272" s="319">
        <v>43619</v>
      </c>
      <c r="G272" s="57" t="s">
        <v>8</v>
      </c>
      <c r="H272" s="319">
        <v>43619</v>
      </c>
      <c r="L272" s="16"/>
    </row>
    <row r="273" spans="1:12" ht="24.75" customHeight="1">
      <c r="A273" s="58">
        <v>1</v>
      </c>
      <c r="B273" s="224"/>
      <c r="C273" s="51">
        <v>2</v>
      </c>
      <c r="D273" s="224"/>
      <c r="E273" s="51">
        <v>3</v>
      </c>
      <c r="F273" s="231"/>
      <c r="G273" s="51">
        <v>4</v>
      </c>
      <c r="H273" s="224"/>
      <c r="J273" s="193"/>
      <c r="L273" s="16"/>
    </row>
    <row r="274" spans="1:12" ht="24.75" customHeight="1">
      <c r="A274" s="59"/>
      <c r="B274" s="224"/>
      <c r="C274" s="52"/>
      <c r="D274" s="224"/>
      <c r="E274" s="52"/>
      <c r="F274" s="224"/>
      <c r="G274" s="52"/>
      <c r="H274" s="224"/>
      <c r="J274" s="193"/>
      <c r="L274" s="493"/>
    </row>
    <row r="275" spans="1:12" ht="24.75" customHeight="1" thickBot="1">
      <c r="A275" s="58">
        <v>1</v>
      </c>
      <c r="B275" s="69" t="s">
        <v>14</v>
      </c>
      <c r="C275" s="51">
        <v>2</v>
      </c>
      <c r="D275" s="69" t="s">
        <v>14</v>
      </c>
      <c r="E275" s="53">
        <v>3</v>
      </c>
      <c r="F275" s="69" t="s">
        <v>14</v>
      </c>
      <c r="G275" s="51">
        <v>4</v>
      </c>
      <c r="H275" s="69" t="s">
        <v>14</v>
      </c>
      <c r="J275" s="193"/>
      <c r="L275" s="16"/>
    </row>
    <row r="276" spans="1:12" ht="24.75" customHeight="1">
      <c r="A276" s="56" t="s">
        <v>8</v>
      </c>
      <c r="B276" s="319">
        <v>43619</v>
      </c>
      <c r="C276" s="57" t="s">
        <v>8</v>
      </c>
      <c r="D276" s="319">
        <v>43619</v>
      </c>
      <c r="E276" s="50" t="s">
        <v>8</v>
      </c>
      <c r="F276" s="319">
        <v>43619</v>
      </c>
      <c r="G276" s="57" t="s">
        <v>8</v>
      </c>
      <c r="H276" s="319">
        <v>43619</v>
      </c>
      <c r="J276" s="193"/>
      <c r="L276" s="16"/>
    </row>
    <row r="277" spans="1:8" ht="24.75" customHeight="1">
      <c r="A277" s="58">
        <v>1</v>
      </c>
      <c r="B277" s="224"/>
      <c r="C277" s="51">
        <v>2</v>
      </c>
      <c r="D277" s="224"/>
      <c r="E277" s="51">
        <v>3</v>
      </c>
      <c r="F277" s="231"/>
      <c r="G277" s="51">
        <v>4</v>
      </c>
      <c r="H277" s="224"/>
    </row>
    <row r="278" spans="1:8" ht="24.75" customHeight="1">
      <c r="A278" s="59"/>
      <c r="B278" s="224"/>
      <c r="C278" s="52"/>
      <c r="D278" s="224"/>
      <c r="E278" s="52"/>
      <c r="F278" s="224"/>
      <c r="G278" s="52"/>
      <c r="H278" s="224"/>
    </row>
    <row r="279" spans="1:8" ht="24.75" customHeight="1" thickBot="1">
      <c r="A279" s="58">
        <v>1</v>
      </c>
      <c r="B279" s="69" t="s">
        <v>13</v>
      </c>
      <c r="C279" s="51">
        <v>2</v>
      </c>
      <c r="D279" s="69" t="s">
        <v>13</v>
      </c>
      <c r="E279" s="53">
        <v>3</v>
      </c>
      <c r="F279" s="69" t="s">
        <v>13</v>
      </c>
      <c r="G279" s="51">
        <v>4</v>
      </c>
      <c r="H279" s="69" t="s">
        <v>13</v>
      </c>
    </row>
    <row r="280" spans="1:8" ht="24.75" customHeight="1">
      <c r="A280" s="113"/>
      <c r="B280" s="104"/>
      <c r="C280" s="113"/>
      <c r="D280" s="104"/>
      <c r="E280" s="113"/>
      <c r="F280" s="104"/>
      <c r="G280" s="113"/>
      <c r="H280" s="104"/>
    </row>
    <row r="281" spans="1:8" ht="24.75" customHeight="1" thickBot="1">
      <c r="A281" s="113"/>
      <c r="B281" s="104"/>
      <c r="C281" s="113"/>
      <c r="D281" s="104"/>
      <c r="E281" s="113"/>
      <c r="F281" s="104"/>
      <c r="G281" s="113"/>
      <c r="H281" s="104"/>
    </row>
    <row r="282" spans="1:12" ht="24.75" customHeight="1">
      <c r="A282" s="56" t="s">
        <v>8</v>
      </c>
      <c r="B282" s="192">
        <v>43622</v>
      </c>
      <c r="C282" s="57" t="s">
        <v>8</v>
      </c>
      <c r="D282" s="192">
        <v>43622</v>
      </c>
      <c r="E282" s="50" t="s">
        <v>8</v>
      </c>
      <c r="F282" s="192">
        <v>43622</v>
      </c>
      <c r="G282" s="57" t="s">
        <v>8</v>
      </c>
      <c r="H282" s="192">
        <v>43622</v>
      </c>
      <c r="L282" s="200"/>
    </row>
    <row r="283" spans="1:12" ht="24.75" customHeight="1">
      <c r="A283" s="58">
        <v>1</v>
      </c>
      <c r="B283" s="68" t="s">
        <v>233</v>
      </c>
      <c r="C283" s="51">
        <v>2</v>
      </c>
      <c r="D283" s="68" t="s">
        <v>163</v>
      </c>
      <c r="E283" s="51">
        <v>3</v>
      </c>
      <c r="F283" s="224"/>
      <c r="G283" s="51">
        <v>4</v>
      </c>
      <c r="H283" s="384"/>
      <c r="L283" s="200"/>
    </row>
    <row r="284" spans="1:12" ht="24.75" customHeight="1">
      <c r="A284" s="59"/>
      <c r="B284" s="68" t="s">
        <v>237</v>
      </c>
      <c r="C284" s="52"/>
      <c r="D284" s="68" t="s">
        <v>163</v>
      </c>
      <c r="E284" s="52"/>
      <c r="F284" s="224"/>
      <c r="G284" s="52"/>
      <c r="H284" s="224"/>
      <c r="L284" s="135"/>
    </row>
    <row r="285" spans="1:12" ht="24.75" customHeight="1" thickBot="1">
      <c r="A285" s="58">
        <v>1</v>
      </c>
      <c r="B285" s="69" t="s">
        <v>253</v>
      </c>
      <c r="C285" s="51">
        <v>2</v>
      </c>
      <c r="D285" s="69" t="s">
        <v>253</v>
      </c>
      <c r="E285" s="53">
        <v>3</v>
      </c>
      <c r="F285" s="69" t="s">
        <v>253</v>
      </c>
      <c r="G285" s="51">
        <v>4</v>
      </c>
      <c r="H285" s="69" t="s">
        <v>253</v>
      </c>
      <c r="L285" s="155"/>
    </row>
    <row r="286" spans="1:12" ht="24.75" customHeight="1">
      <c r="A286" s="56" t="s">
        <v>8</v>
      </c>
      <c r="B286" s="192">
        <v>43622</v>
      </c>
      <c r="C286" s="57" t="s">
        <v>8</v>
      </c>
      <c r="D286" s="192">
        <v>43622</v>
      </c>
      <c r="E286" s="50" t="s">
        <v>8</v>
      </c>
      <c r="F286" s="192">
        <v>43622</v>
      </c>
      <c r="G286" s="57" t="s">
        <v>8</v>
      </c>
      <c r="H286" s="192">
        <v>43622</v>
      </c>
      <c r="L286" s="155"/>
    </row>
    <row r="287" spans="1:9" ht="24.75" customHeight="1">
      <c r="A287" s="58">
        <v>1</v>
      </c>
      <c r="B287" s="68" t="s">
        <v>207</v>
      </c>
      <c r="C287" s="51">
        <v>2</v>
      </c>
      <c r="D287" s="68" t="s">
        <v>206</v>
      </c>
      <c r="E287" s="51">
        <v>3</v>
      </c>
      <c r="F287" s="68" t="s">
        <v>163</v>
      </c>
      <c r="G287" s="51">
        <v>4</v>
      </c>
      <c r="H287" s="224"/>
      <c r="I287" s="38" t="s">
        <v>145</v>
      </c>
    </row>
    <row r="288" spans="1:9" ht="24.75" customHeight="1">
      <c r="A288" s="317"/>
      <c r="B288" s="68" t="s">
        <v>210</v>
      </c>
      <c r="C288" s="318"/>
      <c r="D288" s="68" t="s">
        <v>203</v>
      </c>
      <c r="E288" s="318"/>
      <c r="F288" s="68" t="s">
        <v>163</v>
      </c>
      <c r="G288" s="318"/>
      <c r="H288" s="224"/>
      <c r="I288" s="38" t="s">
        <v>146</v>
      </c>
    </row>
    <row r="289" spans="1:9" ht="24.75" customHeight="1" thickBot="1">
      <c r="A289" s="58">
        <v>1</v>
      </c>
      <c r="B289" s="69" t="s">
        <v>85</v>
      </c>
      <c r="C289" s="51">
        <v>2</v>
      </c>
      <c r="D289" s="69" t="s">
        <v>85</v>
      </c>
      <c r="E289" s="53">
        <v>3</v>
      </c>
      <c r="F289" s="69" t="s">
        <v>85</v>
      </c>
      <c r="G289" s="51">
        <v>4</v>
      </c>
      <c r="H289" s="69" t="s">
        <v>85</v>
      </c>
      <c r="I289" s="38" t="s">
        <v>146</v>
      </c>
    </row>
    <row r="290" spans="1:9" ht="24.75" customHeight="1">
      <c r="A290" s="56" t="s">
        <v>8</v>
      </c>
      <c r="B290" s="192">
        <v>43622</v>
      </c>
      <c r="C290" s="57" t="s">
        <v>8</v>
      </c>
      <c r="D290" s="192">
        <v>43622</v>
      </c>
      <c r="E290" s="50" t="s">
        <v>8</v>
      </c>
      <c r="F290" s="192">
        <v>43622</v>
      </c>
      <c r="G290" s="57" t="s">
        <v>8</v>
      </c>
      <c r="H290" s="192">
        <v>43622</v>
      </c>
      <c r="I290" s="38" t="s">
        <v>147</v>
      </c>
    </row>
    <row r="291" spans="1:8" ht="24.75" customHeight="1">
      <c r="A291" s="58">
        <v>1</v>
      </c>
      <c r="B291" s="68" t="str">
        <f>'Deelnemers rood'!$B$3</f>
        <v>Marco Terpstra</v>
      </c>
      <c r="C291" s="51">
        <v>2</v>
      </c>
      <c r="D291" s="68" t="s">
        <v>206</v>
      </c>
      <c r="E291" s="51">
        <v>3</v>
      </c>
      <c r="F291" s="68" t="s">
        <v>163</v>
      </c>
      <c r="G291" s="51">
        <v>4</v>
      </c>
      <c r="H291" s="224"/>
    </row>
    <row r="292" spans="1:9" ht="24.75" customHeight="1">
      <c r="A292" s="317"/>
      <c r="B292" s="68" t="str">
        <f>'Deelnemers rood'!$B$4</f>
        <v>Mike Beker</v>
      </c>
      <c r="C292" s="318"/>
      <c r="D292" s="68" t="s">
        <v>200</v>
      </c>
      <c r="E292" s="318"/>
      <c r="F292" s="68" t="s">
        <v>163</v>
      </c>
      <c r="G292" s="318"/>
      <c r="H292" s="224"/>
      <c r="I292" s="38">
        <v>23</v>
      </c>
    </row>
    <row r="293" spans="1:8" ht="24.75" customHeight="1" thickBot="1">
      <c r="A293" s="58">
        <v>1</v>
      </c>
      <c r="B293" s="69" t="s">
        <v>86</v>
      </c>
      <c r="C293" s="51">
        <v>2</v>
      </c>
      <c r="D293" s="69" t="s">
        <v>86</v>
      </c>
      <c r="E293" s="53">
        <v>3</v>
      </c>
      <c r="F293" s="69" t="s">
        <v>86</v>
      </c>
      <c r="G293" s="51">
        <v>4</v>
      </c>
      <c r="H293" s="69" t="s">
        <v>86</v>
      </c>
    </row>
    <row r="294" spans="1:8" ht="24.75" customHeight="1">
      <c r="A294" s="56" t="s">
        <v>8</v>
      </c>
      <c r="B294" s="192">
        <v>43622</v>
      </c>
      <c r="C294" s="57" t="s">
        <v>8</v>
      </c>
      <c r="D294" s="192">
        <v>43622</v>
      </c>
      <c r="E294" s="50" t="s">
        <v>8</v>
      </c>
      <c r="F294" s="192">
        <v>43622</v>
      </c>
      <c r="G294" s="57" t="s">
        <v>8</v>
      </c>
      <c r="H294" s="192">
        <v>43622</v>
      </c>
    </row>
    <row r="295" spans="1:8" ht="24.75" customHeight="1">
      <c r="A295" s="58">
        <v>1</v>
      </c>
      <c r="B295" s="68" t="str">
        <f>'Deelnemers rood'!$B$5</f>
        <v>Bart Rutjes</v>
      </c>
      <c r="C295" s="51">
        <v>2</v>
      </c>
      <c r="D295" s="224"/>
      <c r="E295" s="51">
        <v>3</v>
      </c>
      <c r="F295" s="224"/>
      <c r="G295" s="51">
        <v>4</v>
      </c>
      <c r="H295" s="224"/>
    </row>
    <row r="296" spans="1:8" ht="24.75" customHeight="1">
      <c r="A296" s="317"/>
      <c r="B296" s="68" t="str">
        <f>'Deelnemers rood'!$B$8</f>
        <v>Thijs Manders</v>
      </c>
      <c r="C296" s="318"/>
      <c r="D296" s="224"/>
      <c r="E296" s="318"/>
      <c r="F296" s="224"/>
      <c r="G296" s="318"/>
      <c r="H296" s="316"/>
    </row>
    <row r="297" spans="1:8" ht="24.75" customHeight="1" thickBot="1">
      <c r="A297" s="58">
        <v>1</v>
      </c>
      <c r="B297" s="69" t="s">
        <v>14</v>
      </c>
      <c r="C297" s="51">
        <v>2</v>
      </c>
      <c r="D297" s="69" t="s">
        <v>14</v>
      </c>
      <c r="E297" s="53">
        <v>3</v>
      </c>
      <c r="F297" s="69" t="s">
        <v>14</v>
      </c>
      <c r="G297" s="51">
        <v>4</v>
      </c>
      <c r="H297" s="69" t="s">
        <v>14</v>
      </c>
    </row>
    <row r="298" ht="24.75" customHeight="1" thickBot="1"/>
    <row r="299" spans="1:8" ht="24.75" customHeight="1">
      <c r="A299" s="56" t="s">
        <v>8</v>
      </c>
      <c r="B299" s="192">
        <v>43629</v>
      </c>
      <c r="C299" s="57" t="s">
        <v>8</v>
      </c>
      <c r="D299" s="192">
        <v>43629</v>
      </c>
      <c r="E299" s="50" t="s">
        <v>8</v>
      </c>
      <c r="F299" s="192">
        <v>43629</v>
      </c>
      <c r="G299" s="57" t="s">
        <v>8</v>
      </c>
      <c r="H299" s="192">
        <v>43629</v>
      </c>
    </row>
    <row r="300" spans="1:12" ht="24.75" customHeight="1">
      <c r="A300" s="58">
        <v>1</v>
      </c>
      <c r="B300" s="68" t="s">
        <v>194</v>
      </c>
      <c r="C300" s="51">
        <v>2</v>
      </c>
      <c r="D300" s="68" t="s">
        <v>163</v>
      </c>
      <c r="E300" s="51">
        <v>3</v>
      </c>
      <c r="F300" s="384"/>
      <c r="G300" s="51">
        <v>4</v>
      </c>
      <c r="H300" s="381"/>
      <c r="L300" s="382"/>
    </row>
    <row r="301" spans="1:12" ht="24.75" customHeight="1">
      <c r="A301" s="59"/>
      <c r="B301" s="68" t="s">
        <v>237</v>
      </c>
      <c r="C301" s="52"/>
      <c r="D301" s="68" t="s">
        <v>163</v>
      </c>
      <c r="E301" s="52"/>
      <c r="F301" s="384"/>
      <c r="G301" s="52"/>
      <c r="H301" s="223"/>
      <c r="L301" s="135"/>
    </row>
    <row r="302" spans="1:12" ht="24.75" customHeight="1" thickBot="1">
      <c r="A302" s="58">
        <v>1</v>
      </c>
      <c r="B302" s="69" t="s">
        <v>253</v>
      </c>
      <c r="C302" s="51">
        <v>2</v>
      </c>
      <c r="D302" s="69" t="s">
        <v>253</v>
      </c>
      <c r="E302" s="53">
        <v>3</v>
      </c>
      <c r="F302" s="69" t="s">
        <v>253</v>
      </c>
      <c r="G302" s="51">
        <v>4</v>
      </c>
      <c r="H302" s="69" t="s">
        <v>253</v>
      </c>
      <c r="L302" s="155"/>
    </row>
    <row r="303" spans="1:12" ht="24.75" customHeight="1">
      <c r="A303" s="56" t="s">
        <v>8</v>
      </c>
      <c r="B303" s="192">
        <v>43629</v>
      </c>
      <c r="C303" s="57" t="s">
        <v>8</v>
      </c>
      <c r="D303" s="192">
        <v>43629</v>
      </c>
      <c r="E303" s="50" t="s">
        <v>8</v>
      </c>
      <c r="F303" s="192">
        <v>43629</v>
      </c>
      <c r="G303" s="57" t="s">
        <v>8</v>
      </c>
      <c r="H303" s="192">
        <v>43629</v>
      </c>
      <c r="L303" s="155"/>
    </row>
    <row r="304" spans="1:12" ht="24.75" customHeight="1">
      <c r="A304" s="58">
        <v>1</v>
      </c>
      <c r="B304" s="68" t="s">
        <v>210</v>
      </c>
      <c r="C304" s="51">
        <v>2</v>
      </c>
      <c r="D304" s="68" t="s">
        <v>163</v>
      </c>
      <c r="E304" s="51">
        <v>3</v>
      </c>
      <c r="F304" s="384"/>
      <c r="G304" s="51">
        <v>4</v>
      </c>
      <c r="H304" s="381"/>
      <c r="L304" s="155"/>
    </row>
    <row r="305" spans="1:12" ht="24.75" customHeight="1">
      <c r="A305" s="59"/>
      <c r="B305" s="68" t="s">
        <v>211</v>
      </c>
      <c r="C305" s="52"/>
      <c r="D305" s="68" t="s">
        <v>163</v>
      </c>
      <c r="E305" s="52"/>
      <c r="F305" s="384"/>
      <c r="G305" s="52"/>
      <c r="H305" s="223"/>
      <c r="L305" s="28"/>
    </row>
    <row r="306" spans="1:13" ht="24.75" customHeight="1" thickBot="1">
      <c r="A306" s="58">
        <v>1</v>
      </c>
      <c r="B306" s="69" t="s">
        <v>85</v>
      </c>
      <c r="C306" s="51">
        <v>2</v>
      </c>
      <c r="D306" s="69" t="s">
        <v>85</v>
      </c>
      <c r="E306" s="53">
        <v>3</v>
      </c>
      <c r="F306" s="69" t="s">
        <v>85</v>
      </c>
      <c r="G306" s="51">
        <v>4</v>
      </c>
      <c r="H306" s="69" t="s">
        <v>85</v>
      </c>
      <c r="K306" s="103"/>
      <c r="L306" s="103"/>
      <c r="M306" s="103"/>
    </row>
    <row r="307" spans="1:9" ht="24.75" customHeight="1">
      <c r="A307" s="56" t="s">
        <v>8</v>
      </c>
      <c r="B307" s="192">
        <v>43629</v>
      </c>
      <c r="C307" s="57" t="s">
        <v>8</v>
      </c>
      <c r="D307" s="192">
        <v>43629</v>
      </c>
      <c r="E307" s="50" t="s">
        <v>8</v>
      </c>
      <c r="F307" s="192">
        <v>43629</v>
      </c>
      <c r="G307" s="57" t="s">
        <v>8</v>
      </c>
      <c r="H307" s="192">
        <v>43629</v>
      </c>
      <c r="I307" s="38" t="s">
        <v>145</v>
      </c>
    </row>
    <row r="308" spans="1:9" ht="24.75" customHeight="1">
      <c r="A308" s="58">
        <v>1</v>
      </c>
      <c r="B308" s="68" t="str">
        <f>'Deelnemers rood'!$B$4</f>
        <v>Mike Beker</v>
      </c>
      <c r="C308" s="51">
        <v>2</v>
      </c>
      <c r="D308" s="68" t="str">
        <f>'Deelnemers rood'!$B$11</f>
        <v>Ferdy v Beest </v>
      </c>
      <c r="E308" s="51">
        <v>3</v>
      </c>
      <c r="F308" s="381"/>
      <c r="G308" s="51">
        <v>4</v>
      </c>
      <c r="H308" s="381"/>
      <c r="I308" s="38" t="s">
        <v>146</v>
      </c>
    </row>
    <row r="309" spans="1:9" ht="24.75" customHeight="1">
      <c r="A309" s="59"/>
      <c r="B309" s="68" t="str">
        <f>'Deelnemers rood'!$B$5</f>
        <v>Bart Rutjes</v>
      </c>
      <c r="C309" s="52"/>
      <c r="D309" s="68" t="str">
        <f>'Deelnemers rood'!$B$3</f>
        <v>Marco Terpstra</v>
      </c>
      <c r="E309" s="52"/>
      <c r="F309" s="223"/>
      <c r="G309" s="52"/>
      <c r="H309" s="381"/>
      <c r="I309" s="38" t="s">
        <v>146</v>
      </c>
    </row>
    <row r="310" spans="1:9" ht="24.75" customHeight="1" thickBot="1">
      <c r="A310" s="58">
        <v>1</v>
      </c>
      <c r="B310" s="69" t="s">
        <v>86</v>
      </c>
      <c r="C310" s="51">
        <v>2</v>
      </c>
      <c r="D310" s="69" t="s">
        <v>86</v>
      </c>
      <c r="E310" s="53">
        <v>3</v>
      </c>
      <c r="F310" s="69" t="s">
        <v>86</v>
      </c>
      <c r="G310" s="51">
        <v>4</v>
      </c>
      <c r="H310" s="69" t="s">
        <v>86</v>
      </c>
      <c r="I310" s="38" t="s">
        <v>147</v>
      </c>
    </row>
    <row r="311" spans="1:8" ht="24.75" customHeight="1">
      <c r="A311" s="56" t="s">
        <v>8</v>
      </c>
      <c r="B311" s="192">
        <v>43629</v>
      </c>
      <c r="C311" s="57" t="s">
        <v>8</v>
      </c>
      <c r="D311" s="192">
        <v>43629</v>
      </c>
      <c r="E311" s="50" t="s">
        <v>8</v>
      </c>
      <c r="F311" s="192">
        <v>43629</v>
      </c>
      <c r="G311" s="57" t="s">
        <v>8</v>
      </c>
      <c r="H311" s="192">
        <v>43629</v>
      </c>
    </row>
    <row r="312" spans="1:9" ht="24.75" customHeight="1">
      <c r="A312" s="58">
        <v>1</v>
      </c>
      <c r="B312" s="68" t="str">
        <f>'Deelnemers rood'!$B$10</f>
        <v>Paul Hermse</v>
      </c>
      <c r="C312" s="51">
        <v>2</v>
      </c>
      <c r="D312" s="381"/>
      <c r="E312" s="51">
        <v>3</v>
      </c>
      <c r="F312" s="381"/>
      <c r="G312" s="51">
        <v>4</v>
      </c>
      <c r="H312" s="381"/>
      <c r="I312" s="38">
        <v>24</v>
      </c>
    </row>
    <row r="313" spans="1:8" ht="24.75" customHeight="1">
      <c r="A313" s="59"/>
      <c r="B313" s="68" t="str">
        <f>'Deelnemers rood'!$B$7</f>
        <v>Mark Geboers</v>
      </c>
      <c r="C313" s="52"/>
      <c r="D313" s="223"/>
      <c r="E313" s="52"/>
      <c r="F313" s="223"/>
      <c r="G313" s="52"/>
      <c r="H313" s="381"/>
    </row>
    <row r="314" spans="1:8" ht="24.75" customHeight="1" thickBot="1">
      <c r="A314" s="58">
        <v>1</v>
      </c>
      <c r="B314" s="69" t="s">
        <v>14</v>
      </c>
      <c r="C314" s="51">
        <v>2</v>
      </c>
      <c r="D314" s="69" t="s">
        <v>14</v>
      </c>
      <c r="E314" s="53">
        <v>3</v>
      </c>
      <c r="F314" s="69" t="s">
        <v>14</v>
      </c>
      <c r="G314" s="51">
        <v>4</v>
      </c>
      <c r="H314" s="69" t="s">
        <v>14</v>
      </c>
    </row>
    <row r="315" spans="1:8" ht="24.75" customHeight="1">
      <c r="A315" s="113"/>
      <c r="B315" s="104"/>
      <c r="C315" s="113"/>
      <c r="D315" s="104"/>
      <c r="E315" s="113"/>
      <c r="F315" s="104"/>
      <c r="G315" s="113"/>
      <c r="H315" s="104"/>
    </row>
    <row r="316" spans="1:8" ht="24.75" customHeight="1" thickBot="1">
      <c r="A316" s="113"/>
      <c r="B316" s="104"/>
      <c r="C316" s="113"/>
      <c r="D316" s="104"/>
      <c r="E316" s="113"/>
      <c r="F316" s="104"/>
      <c r="G316" s="113"/>
      <c r="H316" s="104"/>
    </row>
    <row r="317" spans="1:8" ht="24.75" customHeight="1">
      <c r="A317" s="56" t="s">
        <v>8</v>
      </c>
      <c r="B317" s="192">
        <v>43633</v>
      </c>
      <c r="C317" s="57" t="s">
        <v>8</v>
      </c>
      <c r="D317" s="192">
        <v>43633</v>
      </c>
      <c r="E317" s="50" t="s">
        <v>8</v>
      </c>
      <c r="F317" s="192">
        <v>43633</v>
      </c>
      <c r="G317" s="57" t="s">
        <v>8</v>
      </c>
      <c r="H317" s="192">
        <v>43633</v>
      </c>
    </row>
    <row r="318" spans="1:12" ht="24.75" customHeight="1">
      <c r="A318" s="58">
        <v>1</v>
      </c>
      <c r="B318" s="68" t="s">
        <v>163</v>
      </c>
      <c r="C318" s="51">
        <v>2</v>
      </c>
      <c r="D318" s="224"/>
      <c r="E318" s="51">
        <v>3</v>
      </c>
      <c r="F318" s="224"/>
      <c r="G318" s="51">
        <v>4</v>
      </c>
      <c r="H318" s="362"/>
      <c r="L318" s="155"/>
    </row>
    <row r="319" spans="1:12" ht="24.75" customHeight="1">
      <c r="A319" s="59"/>
      <c r="B319" s="68" t="s">
        <v>163</v>
      </c>
      <c r="C319" s="52"/>
      <c r="D319" s="224"/>
      <c r="E319" s="52"/>
      <c r="F319" s="224"/>
      <c r="G319" s="52"/>
      <c r="H319" s="224"/>
      <c r="L319" s="155"/>
    </row>
    <row r="320" spans="1:12" ht="24.75" customHeight="1" thickBot="1">
      <c r="A320" s="58">
        <v>1</v>
      </c>
      <c r="B320" s="69" t="s">
        <v>85</v>
      </c>
      <c r="C320" s="51">
        <v>2</v>
      </c>
      <c r="D320" s="69" t="s">
        <v>85</v>
      </c>
      <c r="E320" s="53">
        <v>3</v>
      </c>
      <c r="F320" s="69" t="s">
        <v>85</v>
      </c>
      <c r="G320" s="51">
        <v>4</v>
      </c>
      <c r="H320" s="69" t="s">
        <v>85</v>
      </c>
      <c r="L320" s="155"/>
    </row>
    <row r="321" spans="1:12" ht="24.75" customHeight="1">
      <c r="A321" s="56" t="s">
        <v>8</v>
      </c>
      <c r="B321" s="192">
        <v>43633</v>
      </c>
      <c r="C321" s="57" t="s">
        <v>8</v>
      </c>
      <c r="D321" s="192">
        <v>43633</v>
      </c>
      <c r="E321" s="50" t="s">
        <v>8</v>
      </c>
      <c r="F321" s="192">
        <v>43633</v>
      </c>
      <c r="G321" s="57" t="s">
        <v>8</v>
      </c>
      <c r="H321" s="192">
        <v>43633</v>
      </c>
      <c r="L321" s="288"/>
    </row>
    <row r="322" spans="1:12" ht="24.75" customHeight="1">
      <c r="A322" s="58">
        <v>1</v>
      </c>
      <c r="B322" s="68" t="str">
        <f>'Deelnemers rood'!$B$2</f>
        <v>Jeff Van Tol</v>
      </c>
      <c r="C322" s="51">
        <v>2</v>
      </c>
      <c r="D322" s="68" t="s">
        <v>94</v>
      </c>
      <c r="E322" s="51">
        <v>3</v>
      </c>
      <c r="F322" s="224"/>
      <c r="G322" s="51">
        <v>4</v>
      </c>
      <c r="H322" s="321"/>
      <c r="L322" s="388"/>
    </row>
    <row r="323" spans="1:12" ht="24.75" customHeight="1">
      <c r="A323" s="59"/>
      <c r="B323" s="68" t="str">
        <f>'Deelnemers rood'!$B$4</f>
        <v>Mike Beker</v>
      </c>
      <c r="C323" s="52"/>
      <c r="D323" s="68" t="s">
        <v>11</v>
      </c>
      <c r="E323" s="52"/>
      <c r="F323" s="224"/>
      <c r="G323" s="52"/>
      <c r="H323" s="321"/>
      <c r="L323" s="388"/>
    </row>
    <row r="324" spans="1:12" ht="24.75" customHeight="1" thickBot="1">
      <c r="A324" s="58">
        <v>1</v>
      </c>
      <c r="B324" s="69" t="s">
        <v>86</v>
      </c>
      <c r="C324" s="51">
        <v>2</v>
      </c>
      <c r="D324" s="69" t="s">
        <v>86</v>
      </c>
      <c r="E324" s="53">
        <v>3</v>
      </c>
      <c r="F324" s="69" t="s">
        <v>86</v>
      </c>
      <c r="G324" s="51">
        <v>4</v>
      </c>
      <c r="H324" s="69" t="s">
        <v>86</v>
      </c>
      <c r="L324" s="388"/>
    </row>
    <row r="325" spans="1:12" ht="24.75" customHeight="1">
      <c r="A325" s="56" t="s">
        <v>8</v>
      </c>
      <c r="B325" s="192">
        <v>43633</v>
      </c>
      <c r="C325" s="57" t="s">
        <v>8</v>
      </c>
      <c r="D325" s="192">
        <v>43633</v>
      </c>
      <c r="E325" s="50" t="s">
        <v>8</v>
      </c>
      <c r="F325" s="192">
        <v>43633</v>
      </c>
      <c r="G325" s="57" t="s">
        <v>8</v>
      </c>
      <c r="H325" s="192">
        <v>43633</v>
      </c>
      <c r="L325" s="389"/>
    </row>
    <row r="326" spans="1:8" ht="24.75" customHeight="1">
      <c r="A326" s="58">
        <v>1</v>
      </c>
      <c r="B326" s="224"/>
      <c r="C326" s="51">
        <v>2</v>
      </c>
      <c r="D326" s="224"/>
      <c r="E326" s="51">
        <v>3</v>
      </c>
      <c r="F326" s="224"/>
      <c r="G326" s="51">
        <v>4</v>
      </c>
      <c r="H326" s="224"/>
    </row>
    <row r="327" spans="1:8" ht="24.75" customHeight="1">
      <c r="A327" s="59"/>
      <c r="B327" s="224"/>
      <c r="C327" s="52"/>
      <c r="D327" s="224"/>
      <c r="E327" s="52"/>
      <c r="F327" s="322"/>
      <c r="G327" s="52"/>
      <c r="H327" s="224"/>
    </row>
    <row r="328" spans="1:8" ht="24.75" customHeight="1" thickBot="1">
      <c r="A328" s="58">
        <v>1</v>
      </c>
      <c r="B328" s="69" t="s">
        <v>14</v>
      </c>
      <c r="C328" s="51">
        <v>2</v>
      </c>
      <c r="D328" s="69" t="s">
        <v>14</v>
      </c>
      <c r="E328" s="53">
        <v>3</v>
      </c>
      <c r="F328" s="69" t="s">
        <v>14</v>
      </c>
      <c r="G328" s="51">
        <v>4</v>
      </c>
      <c r="H328" s="69" t="s">
        <v>14</v>
      </c>
    </row>
    <row r="329" spans="1:8" ht="24.75" customHeight="1">
      <c r="A329" s="56" t="s">
        <v>8</v>
      </c>
      <c r="B329" s="192">
        <v>43633</v>
      </c>
      <c r="C329" s="57" t="s">
        <v>8</v>
      </c>
      <c r="D329" s="192">
        <v>43633</v>
      </c>
      <c r="E329" s="50" t="s">
        <v>8</v>
      </c>
      <c r="F329" s="192">
        <v>43633</v>
      </c>
      <c r="G329" s="57" t="s">
        <v>8</v>
      </c>
      <c r="H329" s="192">
        <v>43633</v>
      </c>
    </row>
    <row r="330" spans="1:8" ht="24.75" customHeight="1">
      <c r="A330" s="58">
        <v>1</v>
      </c>
      <c r="B330" s="224"/>
      <c r="C330" s="51">
        <v>2</v>
      </c>
      <c r="D330" s="224"/>
      <c r="E330" s="51">
        <v>3</v>
      </c>
      <c r="F330" s="225"/>
      <c r="G330" s="51">
        <v>4</v>
      </c>
      <c r="H330" s="224"/>
    </row>
    <row r="331" spans="1:8" ht="24.75" customHeight="1">
      <c r="A331" s="59"/>
      <c r="B331" s="224"/>
      <c r="C331" s="52"/>
      <c r="D331" s="224"/>
      <c r="E331" s="52"/>
      <c r="F331" s="224"/>
      <c r="G331" s="52"/>
      <c r="H331" s="224"/>
    </row>
    <row r="332" spans="1:8" ht="24.75" customHeight="1" thickBot="1">
      <c r="A332" s="58">
        <v>1</v>
      </c>
      <c r="B332" s="69" t="s">
        <v>13</v>
      </c>
      <c r="C332" s="51">
        <v>2</v>
      </c>
      <c r="D332" s="69" t="s">
        <v>13</v>
      </c>
      <c r="E332" s="53">
        <v>3</v>
      </c>
      <c r="F332" s="69" t="s">
        <v>13</v>
      </c>
      <c r="G332" s="51">
        <v>4</v>
      </c>
      <c r="H332" s="69" t="s">
        <v>13</v>
      </c>
    </row>
    <row r="333" ht="24.75" customHeight="1" thickBot="1"/>
    <row r="334" spans="1:11" ht="24.75" customHeight="1">
      <c r="A334" s="56" t="s">
        <v>8</v>
      </c>
      <c r="B334" s="192">
        <v>43636</v>
      </c>
      <c r="C334" s="57" t="s">
        <v>8</v>
      </c>
      <c r="D334" s="192">
        <v>43636</v>
      </c>
      <c r="E334" s="50" t="s">
        <v>8</v>
      </c>
      <c r="F334" s="192">
        <v>43636</v>
      </c>
      <c r="G334" s="57" t="s">
        <v>8</v>
      </c>
      <c r="H334" s="192">
        <v>43636</v>
      </c>
      <c r="I334" s="38" t="s">
        <v>145</v>
      </c>
      <c r="K334" s="28"/>
    </row>
    <row r="335" spans="1:11" ht="24.75" customHeight="1">
      <c r="A335" s="58">
        <v>1</v>
      </c>
      <c r="B335" s="224" t="s">
        <v>163</v>
      </c>
      <c r="C335" s="51">
        <v>2</v>
      </c>
      <c r="D335" s="224" t="s">
        <v>163</v>
      </c>
      <c r="E335" s="51">
        <v>3</v>
      </c>
      <c r="F335" s="224"/>
      <c r="G335" s="51">
        <v>4</v>
      </c>
      <c r="H335" s="224"/>
      <c r="I335" s="38" t="s">
        <v>146</v>
      </c>
      <c r="K335" s="28"/>
    </row>
    <row r="336" spans="1:11" ht="24.75" customHeight="1">
      <c r="A336" s="59"/>
      <c r="B336" s="224" t="s">
        <v>163</v>
      </c>
      <c r="C336" s="52"/>
      <c r="D336" s="224" t="s">
        <v>163</v>
      </c>
      <c r="E336" s="52"/>
      <c r="F336" s="224"/>
      <c r="G336" s="52"/>
      <c r="H336" s="224"/>
      <c r="I336" s="38" t="s">
        <v>146</v>
      </c>
      <c r="K336" s="28"/>
    </row>
    <row r="337" spans="1:11" ht="24.75" customHeight="1" thickBot="1">
      <c r="A337" s="58">
        <v>1</v>
      </c>
      <c r="B337" s="69" t="s">
        <v>85</v>
      </c>
      <c r="C337" s="51">
        <v>2</v>
      </c>
      <c r="D337" s="69" t="s">
        <v>85</v>
      </c>
      <c r="E337" s="53">
        <v>3</v>
      </c>
      <c r="F337" s="69" t="s">
        <v>85</v>
      </c>
      <c r="G337" s="51">
        <v>4</v>
      </c>
      <c r="H337" s="69" t="s">
        <v>85</v>
      </c>
      <c r="I337" s="38" t="s">
        <v>147</v>
      </c>
      <c r="K337" s="28"/>
    </row>
    <row r="338" spans="1:11" ht="24.75" customHeight="1">
      <c r="A338" s="56" t="s">
        <v>8</v>
      </c>
      <c r="B338" s="192">
        <v>43636</v>
      </c>
      <c r="C338" s="57" t="s">
        <v>8</v>
      </c>
      <c r="D338" s="192">
        <v>43636</v>
      </c>
      <c r="E338" s="50" t="s">
        <v>8</v>
      </c>
      <c r="F338" s="192">
        <v>43636</v>
      </c>
      <c r="G338" s="57" t="s">
        <v>8</v>
      </c>
      <c r="H338" s="192">
        <v>43636</v>
      </c>
      <c r="K338" s="28"/>
    </row>
    <row r="339" spans="1:9" ht="24.75" customHeight="1">
      <c r="A339" s="58">
        <v>1</v>
      </c>
      <c r="B339" s="68" t="str">
        <f>'Deelnemers rood'!$B$10</f>
        <v>Paul Hermse</v>
      </c>
      <c r="C339" s="51">
        <v>2</v>
      </c>
      <c r="D339" s="68" t="str">
        <f>'Deelnemers rood'!$B$4</f>
        <v>Mike Beker</v>
      </c>
      <c r="E339" s="51">
        <v>3</v>
      </c>
      <c r="F339" s="224"/>
      <c r="G339" s="51">
        <v>4</v>
      </c>
      <c r="H339" s="381"/>
      <c r="I339" s="38">
        <v>25</v>
      </c>
    </row>
    <row r="340" spans="1:8" ht="24.75" customHeight="1">
      <c r="A340" s="59"/>
      <c r="B340" s="68" t="str">
        <f>'Deelnemers rood'!$B$5</f>
        <v>Bart Rutjes</v>
      </c>
      <c r="C340" s="52"/>
      <c r="D340" s="68" t="str">
        <f>'Deelnemers rood'!$B$7</f>
        <v>Mark Geboers</v>
      </c>
      <c r="E340" s="52"/>
      <c r="F340" s="224"/>
      <c r="G340" s="52"/>
      <c r="H340" s="223"/>
    </row>
    <row r="341" spans="1:8" ht="24.75" customHeight="1" thickBot="1">
      <c r="A341" s="58">
        <v>1</v>
      </c>
      <c r="B341" s="69" t="s">
        <v>86</v>
      </c>
      <c r="C341" s="51">
        <v>2</v>
      </c>
      <c r="D341" s="69" t="s">
        <v>86</v>
      </c>
      <c r="E341" s="53">
        <v>3</v>
      </c>
      <c r="F341" s="69" t="s">
        <v>86</v>
      </c>
      <c r="G341" s="51">
        <v>4</v>
      </c>
      <c r="H341" s="69" t="s">
        <v>86</v>
      </c>
    </row>
    <row r="342" spans="1:11" ht="24.75" customHeight="1">
      <c r="A342" s="56" t="s">
        <v>8</v>
      </c>
      <c r="B342" s="192">
        <v>43636</v>
      </c>
      <c r="C342" s="57" t="s">
        <v>8</v>
      </c>
      <c r="D342" s="192">
        <v>43636</v>
      </c>
      <c r="E342" s="50" t="s">
        <v>8</v>
      </c>
      <c r="F342" s="192">
        <v>43636</v>
      </c>
      <c r="G342" s="57" t="s">
        <v>8</v>
      </c>
      <c r="H342" s="192">
        <v>43636</v>
      </c>
      <c r="K342" s="28"/>
    </row>
    <row r="343" spans="1:11" ht="24.75" customHeight="1">
      <c r="A343" s="58">
        <v>1</v>
      </c>
      <c r="B343" s="232"/>
      <c r="C343" s="51">
        <v>2</v>
      </c>
      <c r="D343" s="232"/>
      <c r="E343" s="51">
        <v>3</v>
      </c>
      <c r="F343" s="232"/>
      <c r="G343" s="51">
        <v>4</v>
      </c>
      <c r="H343" s="384"/>
      <c r="K343" s="28"/>
    </row>
    <row r="344" spans="1:11" ht="24.75" customHeight="1">
      <c r="A344" s="59"/>
      <c r="B344" s="224"/>
      <c r="C344" s="52"/>
      <c r="D344" s="224"/>
      <c r="E344" s="52"/>
      <c r="F344" s="224"/>
      <c r="G344" s="52"/>
      <c r="H344" s="384"/>
      <c r="K344" s="28"/>
    </row>
    <row r="345" spans="1:11" ht="24.75" customHeight="1" thickBot="1">
      <c r="A345" s="58">
        <v>1</v>
      </c>
      <c r="B345" s="69" t="s">
        <v>14</v>
      </c>
      <c r="C345" s="51">
        <v>2</v>
      </c>
      <c r="D345" s="69" t="s">
        <v>14</v>
      </c>
      <c r="E345" s="53">
        <v>3</v>
      </c>
      <c r="F345" s="69" t="s">
        <v>14</v>
      </c>
      <c r="G345" s="51">
        <v>4</v>
      </c>
      <c r="H345" s="69" t="s">
        <v>14</v>
      </c>
      <c r="K345" s="28"/>
    </row>
    <row r="346" spans="1:11" ht="24.75" customHeight="1">
      <c r="A346" s="56" t="s">
        <v>8</v>
      </c>
      <c r="B346" s="192">
        <v>43636</v>
      </c>
      <c r="C346" s="57" t="s">
        <v>8</v>
      </c>
      <c r="D346" s="192">
        <v>43636</v>
      </c>
      <c r="E346" s="50" t="s">
        <v>8</v>
      </c>
      <c r="F346" s="192">
        <v>43636</v>
      </c>
      <c r="G346" s="57" t="s">
        <v>8</v>
      </c>
      <c r="H346" s="192">
        <v>43636</v>
      </c>
      <c r="K346" s="28"/>
    </row>
    <row r="347" spans="1:8" ht="24.75" customHeight="1">
      <c r="A347" s="58">
        <v>1</v>
      </c>
      <c r="B347" s="224"/>
      <c r="C347" s="51">
        <v>2</v>
      </c>
      <c r="D347" s="224"/>
      <c r="E347" s="51">
        <v>3</v>
      </c>
      <c r="F347" s="224"/>
      <c r="G347" s="51">
        <v>4</v>
      </c>
      <c r="H347" s="224"/>
    </row>
    <row r="348" spans="1:8" ht="24.75" customHeight="1">
      <c r="A348" s="59"/>
      <c r="B348" s="224"/>
      <c r="C348" s="52"/>
      <c r="D348" s="224"/>
      <c r="E348" s="52"/>
      <c r="F348" s="224"/>
      <c r="G348" s="52"/>
      <c r="H348" s="224"/>
    </row>
    <row r="349" spans="1:8" ht="24.75" customHeight="1" thickBot="1">
      <c r="A349" s="58">
        <v>1</v>
      </c>
      <c r="B349" s="69" t="s">
        <v>13</v>
      </c>
      <c r="C349" s="51">
        <v>2</v>
      </c>
      <c r="D349" s="69" t="s">
        <v>13</v>
      </c>
      <c r="E349" s="53">
        <v>3</v>
      </c>
      <c r="F349" s="69" t="s">
        <v>13</v>
      </c>
      <c r="G349" s="51">
        <v>4</v>
      </c>
      <c r="H349" s="69" t="s">
        <v>13</v>
      </c>
    </row>
    <row r="350" spans="1:8" ht="24.75" customHeight="1">
      <c r="A350" s="113"/>
      <c r="B350" s="104"/>
      <c r="C350" s="113"/>
      <c r="D350" s="104"/>
      <c r="E350" s="113"/>
      <c r="F350" s="104"/>
      <c r="G350" s="113"/>
      <c r="H350" s="104"/>
    </row>
    <row r="351" spans="1:8" ht="24.75" customHeight="1" thickBot="1">
      <c r="A351" s="113"/>
      <c r="B351" s="104"/>
      <c r="C351" s="113"/>
      <c r="D351" s="104"/>
      <c r="E351" s="113"/>
      <c r="F351" s="104"/>
      <c r="G351" s="113"/>
      <c r="H351" s="104"/>
    </row>
    <row r="352" spans="1:8" ht="24.75" customHeight="1">
      <c r="A352" s="56" t="s">
        <v>8</v>
      </c>
      <c r="B352" s="192">
        <v>43640</v>
      </c>
      <c r="C352" s="57" t="s">
        <v>8</v>
      </c>
      <c r="D352" s="192">
        <v>43640</v>
      </c>
      <c r="E352" s="50" t="s">
        <v>8</v>
      </c>
      <c r="F352" s="192">
        <v>43640</v>
      </c>
      <c r="G352" s="57" t="s">
        <v>8</v>
      </c>
      <c r="H352" s="192">
        <v>43640</v>
      </c>
    </row>
    <row r="353" spans="1:8" ht="24.75" customHeight="1">
      <c r="A353" s="58">
        <v>1</v>
      </c>
      <c r="B353" s="224"/>
      <c r="C353" s="51">
        <v>2</v>
      </c>
      <c r="D353" s="224"/>
      <c r="E353" s="51">
        <v>3</v>
      </c>
      <c r="F353" s="224"/>
      <c r="G353" s="51">
        <v>4</v>
      </c>
      <c r="H353" s="224"/>
    </row>
    <row r="354" spans="1:8" ht="24.75" customHeight="1">
      <c r="A354" s="59"/>
      <c r="B354" s="224"/>
      <c r="C354" s="52"/>
      <c r="D354" s="224"/>
      <c r="E354" s="52"/>
      <c r="F354" s="224"/>
      <c r="G354" s="52"/>
      <c r="H354" s="224"/>
    </row>
    <row r="355" spans="1:8" ht="24.75" customHeight="1" thickBot="1">
      <c r="A355" s="58">
        <v>1</v>
      </c>
      <c r="B355" s="69" t="s">
        <v>85</v>
      </c>
      <c r="C355" s="51">
        <v>2</v>
      </c>
      <c r="D355" s="69" t="s">
        <v>85</v>
      </c>
      <c r="E355" s="53">
        <v>3</v>
      </c>
      <c r="F355" s="69" t="s">
        <v>85</v>
      </c>
      <c r="G355" s="51">
        <v>4</v>
      </c>
      <c r="H355" s="69" t="s">
        <v>85</v>
      </c>
    </row>
    <row r="356" spans="1:8" ht="24.75" customHeight="1">
      <c r="A356" s="56" t="s">
        <v>8</v>
      </c>
      <c r="B356" s="192">
        <v>43640</v>
      </c>
      <c r="C356" s="57" t="s">
        <v>8</v>
      </c>
      <c r="D356" s="192">
        <v>43640</v>
      </c>
      <c r="E356" s="50" t="s">
        <v>8</v>
      </c>
      <c r="F356" s="192">
        <v>43640</v>
      </c>
      <c r="G356" s="57" t="s">
        <v>8</v>
      </c>
      <c r="H356" s="192">
        <v>43640</v>
      </c>
    </row>
    <row r="357" spans="1:8" ht="24.75" customHeight="1">
      <c r="A357" s="58">
        <v>1</v>
      </c>
      <c r="B357" s="224"/>
      <c r="C357" s="51">
        <v>2</v>
      </c>
      <c r="D357" s="369"/>
      <c r="E357" s="51">
        <v>3</v>
      </c>
      <c r="F357" s="224"/>
      <c r="G357" s="51">
        <v>4</v>
      </c>
      <c r="H357" s="224"/>
    </row>
    <row r="358" spans="1:8" ht="24.75" customHeight="1">
      <c r="A358" s="59"/>
      <c r="B358" s="224"/>
      <c r="C358" s="52"/>
      <c r="D358" s="324"/>
      <c r="E358" s="52"/>
      <c r="F358" s="224"/>
      <c r="G358" s="52"/>
      <c r="H358" s="224"/>
    </row>
    <row r="359" spans="1:8" ht="24.75" customHeight="1" thickBot="1">
      <c r="A359" s="58">
        <v>1</v>
      </c>
      <c r="B359" s="69" t="s">
        <v>86</v>
      </c>
      <c r="C359" s="51">
        <v>2</v>
      </c>
      <c r="D359" s="69" t="s">
        <v>86</v>
      </c>
      <c r="E359" s="53">
        <v>3</v>
      </c>
      <c r="F359" s="69" t="s">
        <v>86</v>
      </c>
      <c r="G359" s="51">
        <v>4</v>
      </c>
      <c r="H359" s="69" t="s">
        <v>86</v>
      </c>
    </row>
    <row r="360" spans="1:8" ht="24.75" customHeight="1">
      <c r="A360" s="56" t="s">
        <v>8</v>
      </c>
      <c r="B360" s="192">
        <v>43640</v>
      </c>
      <c r="C360" s="57" t="s">
        <v>8</v>
      </c>
      <c r="D360" s="192">
        <v>43640</v>
      </c>
      <c r="E360" s="50" t="s">
        <v>8</v>
      </c>
      <c r="F360" s="192">
        <v>43640</v>
      </c>
      <c r="G360" s="57" t="s">
        <v>8</v>
      </c>
      <c r="H360" s="192">
        <v>43640</v>
      </c>
    </row>
    <row r="361" spans="1:8" ht="24.75" customHeight="1">
      <c r="A361" s="58">
        <v>1</v>
      </c>
      <c r="B361" s="224"/>
      <c r="C361" s="51">
        <v>2</v>
      </c>
      <c r="D361" s="224"/>
      <c r="E361" s="51">
        <v>3</v>
      </c>
      <c r="F361" s="231"/>
      <c r="G361" s="51">
        <v>4</v>
      </c>
      <c r="H361" s="224"/>
    </row>
    <row r="362" spans="1:8" ht="24.75" customHeight="1">
      <c r="A362" s="59"/>
      <c r="B362" s="224"/>
      <c r="C362" s="52"/>
      <c r="D362" s="224"/>
      <c r="E362" s="52"/>
      <c r="F362" s="315" t="s">
        <v>163</v>
      </c>
      <c r="G362" s="52"/>
      <c r="H362" s="315" t="s">
        <v>163</v>
      </c>
    </row>
    <row r="363" spans="1:8" ht="24.75" customHeight="1" thickBot="1">
      <c r="A363" s="58">
        <v>1</v>
      </c>
      <c r="B363" s="69" t="s">
        <v>14</v>
      </c>
      <c r="C363" s="51">
        <v>2</v>
      </c>
      <c r="D363" s="69" t="s">
        <v>14</v>
      </c>
      <c r="E363" s="53">
        <v>3</v>
      </c>
      <c r="F363" s="69" t="s">
        <v>14</v>
      </c>
      <c r="G363" s="51">
        <v>4</v>
      </c>
      <c r="H363" s="69" t="s">
        <v>14</v>
      </c>
    </row>
    <row r="364" spans="1:8" ht="24.75" customHeight="1">
      <c r="A364" s="56" t="s">
        <v>8</v>
      </c>
      <c r="B364" s="192">
        <v>43640</v>
      </c>
      <c r="C364" s="57" t="s">
        <v>8</v>
      </c>
      <c r="D364" s="192">
        <v>43640</v>
      </c>
      <c r="E364" s="50" t="s">
        <v>8</v>
      </c>
      <c r="F364" s="192">
        <v>43640</v>
      </c>
      <c r="G364" s="57" t="s">
        <v>8</v>
      </c>
      <c r="H364" s="192">
        <v>43640</v>
      </c>
    </row>
    <row r="365" spans="1:8" ht="24.75" customHeight="1">
      <c r="A365" s="58">
        <v>1</v>
      </c>
      <c r="B365" s="224"/>
      <c r="C365" s="51">
        <v>2</v>
      </c>
      <c r="D365" s="224"/>
      <c r="E365" s="51">
        <v>3</v>
      </c>
      <c r="F365" s="225"/>
      <c r="G365" s="51">
        <v>4</v>
      </c>
      <c r="H365" s="224"/>
    </row>
    <row r="366" spans="1:8" ht="24.75" customHeight="1">
      <c r="A366" s="59"/>
      <c r="B366" s="315" t="s">
        <v>163</v>
      </c>
      <c r="C366" s="52"/>
      <c r="D366" s="315" t="s">
        <v>163</v>
      </c>
      <c r="E366" s="52"/>
      <c r="F366" s="315" t="s">
        <v>163</v>
      </c>
      <c r="G366" s="52"/>
      <c r="H366" s="315" t="s">
        <v>163</v>
      </c>
    </row>
    <row r="367" spans="1:8" ht="24.75" customHeight="1" thickBot="1">
      <c r="A367" s="58">
        <v>1</v>
      </c>
      <c r="B367" s="69" t="s">
        <v>13</v>
      </c>
      <c r="C367" s="51">
        <v>2</v>
      </c>
      <c r="D367" s="69" t="s">
        <v>13</v>
      </c>
      <c r="E367" s="53">
        <v>3</v>
      </c>
      <c r="F367" s="69" t="s">
        <v>13</v>
      </c>
      <c r="G367" s="51">
        <v>4</v>
      </c>
      <c r="H367" s="69" t="s">
        <v>13</v>
      </c>
    </row>
    <row r="368" ht="24.75" customHeight="1" thickBot="1"/>
    <row r="369" spans="1:12" ht="24.75" customHeight="1">
      <c r="A369" s="56" t="s">
        <v>8</v>
      </c>
      <c r="B369" s="192">
        <v>43643</v>
      </c>
      <c r="C369" s="57" t="s">
        <v>8</v>
      </c>
      <c r="D369" s="192">
        <v>43643</v>
      </c>
      <c r="E369" s="50" t="s">
        <v>8</v>
      </c>
      <c r="F369" s="192">
        <v>43643</v>
      </c>
      <c r="G369" s="57" t="s">
        <v>8</v>
      </c>
      <c r="H369" s="192">
        <v>43643</v>
      </c>
      <c r="I369" s="38" t="s">
        <v>145</v>
      </c>
      <c r="L369" s="281"/>
    </row>
    <row r="370" spans="1:12" ht="24.75" customHeight="1">
      <c r="A370" s="58">
        <v>1</v>
      </c>
      <c r="B370" s="224"/>
      <c r="C370" s="51">
        <v>2</v>
      </c>
      <c r="D370" s="224"/>
      <c r="E370" s="51">
        <v>3</v>
      </c>
      <c r="F370" s="224"/>
      <c r="G370" s="51">
        <v>4</v>
      </c>
      <c r="H370" s="224" t="s">
        <v>163</v>
      </c>
      <c r="I370" s="38" t="s">
        <v>146</v>
      </c>
      <c r="L370" s="281"/>
    </row>
    <row r="371" spans="1:12" ht="24.75" customHeight="1">
      <c r="A371" s="59"/>
      <c r="B371" s="316" t="s">
        <v>148</v>
      </c>
      <c r="C371" s="52"/>
      <c r="D371" s="316" t="s">
        <v>148</v>
      </c>
      <c r="E371" s="52"/>
      <c r="F371" s="316" t="s">
        <v>148</v>
      </c>
      <c r="G371" s="52"/>
      <c r="H371" s="224" t="s">
        <v>163</v>
      </c>
      <c r="I371" s="38" t="s">
        <v>146</v>
      </c>
      <c r="L371" s="383"/>
    </row>
    <row r="372" spans="1:9" ht="24.75" customHeight="1" thickBot="1">
      <c r="A372" s="58">
        <v>1</v>
      </c>
      <c r="B372" s="69" t="s">
        <v>85</v>
      </c>
      <c r="C372" s="51">
        <v>2</v>
      </c>
      <c r="D372" s="69" t="s">
        <v>85</v>
      </c>
      <c r="E372" s="53">
        <v>3</v>
      </c>
      <c r="F372" s="69" t="s">
        <v>85</v>
      </c>
      <c r="G372" s="51">
        <v>4</v>
      </c>
      <c r="H372" s="69" t="s">
        <v>85</v>
      </c>
      <c r="I372" s="38" t="s">
        <v>147</v>
      </c>
    </row>
    <row r="373" spans="1:8" ht="24.75" customHeight="1">
      <c r="A373" s="56" t="s">
        <v>8</v>
      </c>
      <c r="B373" s="192">
        <v>43643</v>
      </c>
      <c r="C373" s="57" t="s">
        <v>8</v>
      </c>
      <c r="D373" s="192">
        <v>43643</v>
      </c>
      <c r="E373" s="50" t="s">
        <v>8</v>
      </c>
      <c r="F373" s="192">
        <v>43643</v>
      </c>
      <c r="G373" s="57" t="s">
        <v>8</v>
      </c>
      <c r="H373" s="192">
        <v>43643</v>
      </c>
    </row>
    <row r="374" spans="1:9" ht="24.75" customHeight="1">
      <c r="A374" s="58">
        <v>1</v>
      </c>
      <c r="B374" s="232"/>
      <c r="C374" s="51">
        <v>2</v>
      </c>
      <c r="D374" s="224"/>
      <c r="E374" s="51">
        <v>3</v>
      </c>
      <c r="F374" s="224"/>
      <c r="G374" s="51">
        <v>4</v>
      </c>
      <c r="H374" s="224"/>
      <c r="I374" s="38">
        <v>26</v>
      </c>
    </row>
    <row r="375" spans="1:8" ht="24.75" customHeight="1">
      <c r="A375" s="59"/>
      <c r="B375" s="316" t="s">
        <v>148</v>
      </c>
      <c r="C375" s="52"/>
      <c r="D375" s="316" t="s">
        <v>148</v>
      </c>
      <c r="E375" s="52"/>
      <c r="F375" s="316" t="s">
        <v>148</v>
      </c>
      <c r="G375" s="52"/>
      <c r="H375" s="224"/>
    </row>
    <row r="376" spans="1:8" ht="24.75" customHeight="1" thickBot="1">
      <c r="A376" s="58">
        <v>1</v>
      </c>
      <c r="B376" s="69" t="s">
        <v>86</v>
      </c>
      <c r="C376" s="51">
        <v>2</v>
      </c>
      <c r="D376" s="69" t="s">
        <v>86</v>
      </c>
      <c r="E376" s="53">
        <v>3</v>
      </c>
      <c r="F376" s="69" t="s">
        <v>86</v>
      </c>
      <c r="G376" s="51">
        <v>4</v>
      </c>
      <c r="H376" s="69" t="s">
        <v>86</v>
      </c>
    </row>
    <row r="377" spans="1:8" ht="24.75" customHeight="1">
      <c r="A377" s="56" t="s">
        <v>8</v>
      </c>
      <c r="B377" s="192">
        <v>43643</v>
      </c>
      <c r="C377" s="57" t="s">
        <v>8</v>
      </c>
      <c r="D377" s="192">
        <v>43643</v>
      </c>
      <c r="E377" s="50" t="s">
        <v>8</v>
      </c>
      <c r="F377" s="192">
        <v>43643</v>
      </c>
      <c r="G377" s="57" t="s">
        <v>8</v>
      </c>
      <c r="H377" s="192">
        <v>43643</v>
      </c>
    </row>
    <row r="378" spans="1:8" ht="24.75" customHeight="1">
      <c r="A378" s="58">
        <v>1</v>
      </c>
      <c r="B378" s="224"/>
      <c r="C378" s="51">
        <v>2</v>
      </c>
      <c r="D378" s="224"/>
      <c r="E378" s="51">
        <v>3</v>
      </c>
      <c r="F378" s="224"/>
      <c r="G378" s="51">
        <v>4</v>
      </c>
      <c r="H378" s="224"/>
    </row>
    <row r="379" spans="1:8" ht="24.75" customHeight="1">
      <c r="A379" s="59"/>
      <c r="B379" s="316" t="s">
        <v>148</v>
      </c>
      <c r="C379" s="52"/>
      <c r="D379" s="316" t="s">
        <v>148</v>
      </c>
      <c r="E379" s="52"/>
      <c r="F379" s="316" t="s">
        <v>148</v>
      </c>
      <c r="G379" s="52"/>
      <c r="H379" s="224"/>
    </row>
    <row r="380" spans="1:8" ht="24.75" customHeight="1" thickBot="1">
      <c r="A380" s="58">
        <v>1</v>
      </c>
      <c r="B380" s="69" t="s">
        <v>14</v>
      </c>
      <c r="C380" s="51">
        <v>2</v>
      </c>
      <c r="D380" s="69" t="s">
        <v>14</v>
      </c>
      <c r="E380" s="53">
        <v>3</v>
      </c>
      <c r="F380" s="69" t="s">
        <v>14</v>
      </c>
      <c r="G380" s="51">
        <v>4</v>
      </c>
      <c r="H380" s="69" t="s">
        <v>14</v>
      </c>
    </row>
    <row r="381" spans="1:8" ht="24.75" customHeight="1">
      <c r="A381" s="56" t="s">
        <v>8</v>
      </c>
      <c r="B381" s="192">
        <v>43643</v>
      </c>
      <c r="C381" s="57" t="s">
        <v>8</v>
      </c>
      <c r="D381" s="192">
        <v>43643</v>
      </c>
      <c r="E381" s="50" t="s">
        <v>8</v>
      </c>
      <c r="F381" s="192">
        <v>43643</v>
      </c>
      <c r="G381" s="57" t="s">
        <v>8</v>
      </c>
      <c r="H381" s="192">
        <v>43643</v>
      </c>
    </row>
    <row r="382" spans="1:8" ht="24.75" customHeight="1">
      <c r="A382" s="58">
        <v>1</v>
      </c>
      <c r="B382" s="224"/>
      <c r="C382" s="51">
        <v>2</v>
      </c>
      <c r="D382" s="224"/>
      <c r="E382" s="51">
        <v>3</v>
      </c>
      <c r="F382" s="225"/>
      <c r="G382" s="51">
        <v>4</v>
      </c>
      <c r="H382" s="225"/>
    </row>
    <row r="383" spans="1:8" ht="24.75" customHeight="1">
      <c r="A383" s="59"/>
      <c r="B383" s="316" t="s">
        <v>148</v>
      </c>
      <c r="C383" s="52"/>
      <c r="D383" s="316" t="s">
        <v>148</v>
      </c>
      <c r="E383" s="52"/>
      <c r="F383" s="316" t="s">
        <v>148</v>
      </c>
      <c r="G383" s="52"/>
      <c r="H383" s="224"/>
    </row>
    <row r="384" spans="1:8" ht="24.75" customHeight="1" thickBot="1">
      <c r="A384" s="58">
        <v>1</v>
      </c>
      <c r="B384" s="69" t="s">
        <v>13</v>
      </c>
      <c r="C384" s="51">
        <v>2</v>
      </c>
      <c r="D384" s="69" t="s">
        <v>13</v>
      </c>
      <c r="E384" s="53">
        <v>3</v>
      </c>
      <c r="F384" s="69" t="s">
        <v>13</v>
      </c>
      <c r="G384" s="51">
        <v>4</v>
      </c>
      <c r="H384" s="69" t="s">
        <v>13</v>
      </c>
    </row>
    <row r="385" spans="1:8" ht="24.75" customHeight="1" hidden="1">
      <c r="A385" s="113"/>
      <c r="B385" s="104"/>
      <c r="C385" s="113"/>
      <c r="D385" s="104"/>
      <c r="E385" s="113"/>
      <c r="F385" s="104"/>
      <c r="G385" s="113"/>
      <c r="H385" s="104"/>
    </row>
    <row r="386" spans="1:8" ht="24.75" customHeight="1" hidden="1" thickBot="1">
      <c r="A386" s="113"/>
      <c r="B386" s="104"/>
      <c r="C386" s="113"/>
      <c r="D386" s="104"/>
      <c r="E386" s="113"/>
      <c r="F386" s="104"/>
      <c r="G386" s="113"/>
      <c r="H386" s="104"/>
    </row>
    <row r="387" spans="1:8" ht="24.75" customHeight="1" hidden="1">
      <c r="A387" s="56" t="s">
        <v>8</v>
      </c>
      <c r="B387" s="192">
        <v>42534</v>
      </c>
      <c r="C387" s="57" t="s">
        <v>8</v>
      </c>
      <c r="D387" s="192">
        <v>42534</v>
      </c>
      <c r="E387" s="50" t="s">
        <v>8</v>
      </c>
      <c r="F387" s="192">
        <v>42534</v>
      </c>
      <c r="G387" s="57" t="s">
        <v>8</v>
      </c>
      <c r="H387" s="192">
        <v>42534</v>
      </c>
    </row>
    <row r="388" spans="1:8" ht="24.75" customHeight="1" hidden="1">
      <c r="A388" s="58">
        <v>1</v>
      </c>
      <c r="B388" s="224"/>
      <c r="C388" s="51">
        <v>2</v>
      </c>
      <c r="D388" s="224"/>
      <c r="E388" s="51">
        <v>3</v>
      </c>
      <c r="F388" s="224"/>
      <c r="G388" s="51">
        <v>4</v>
      </c>
      <c r="H388" s="68"/>
    </row>
    <row r="389" spans="1:8" ht="24.75" customHeight="1" hidden="1">
      <c r="A389" s="59"/>
      <c r="B389" s="224"/>
      <c r="C389" s="52"/>
      <c r="D389" s="224"/>
      <c r="E389" s="52"/>
      <c r="F389" s="224"/>
      <c r="G389" s="52"/>
      <c r="H389" s="224"/>
    </row>
    <row r="390" spans="1:8" ht="24.75" customHeight="1" hidden="1" thickBot="1">
      <c r="A390" s="58">
        <v>1</v>
      </c>
      <c r="B390" s="69" t="s">
        <v>85</v>
      </c>
      <c r="C390" s="51">
        <v>2</v>
      </c>
      <c r="D390" s="69" t="s">
        <v>85</v>
      </c>
      <c r="E390" s="53">
        <v>3</v>
      </c>
      <c r="F390" s="69" t="s">
        <v>85</v>
      </c>
      <c r="G390" s="51">
        <v>4</v>
      </c>
      <c r="H390" s="69" t="s">
        <v>85</v>
      </c>
    </row>
    <row r="391" spans="1:8" ht="24.75" customHeight="1" hidden="1">
      <c r="A391" s="56" t="s">
        <v>8</v>
      </c>
      <c r="B391" s="192">
        <v>42534</v>
      </c>
      <c r="C391" s="57" t="s">
        <v>8</v>
      </c>
      <c r="D391" s="192">
        <v>42534</v>
      </c>
      <c r="E391" s="50" t="s">
        <v>8</v>
      </c>
      <c r="F391" s="192">
        <v>42534</v>
      </c>
      <c r="G391" s="57" t="s">
        <v>8</v>
      </c>
      <c r="H391" s="192">
        <v>42534</v>
      </c>
    </row>
    <row r="392" spans="1:8" ht="24.75" customHeight="1" hidden="1">
      <c r="A392" s="58">
        <v>1</v>
      </c>
      <c r="B392" s="224"/>
      <c r="C392" s="51">
        <v>2</v>
      </c>
      <c r="D392" s="224"/>
      <c r="E392" s="51">
        <v>3</v>
      </c>
      <c r="F392" s="225"/>
      <c r="G392" s="51">
        <v>4</v>
      </c>
      <c r="H392" s="225"/>
    </row>
    <row r="393" spans="1:8" ht="24.75" customHeight="1" hidden="1">
      <c r="A393" s="59"/>
      <c r="B393" s="224"/>
      <c r="C393" s="52"/>
      <c r="D393" s="224"/>
      <c r="E393" s="52"/>
      <c r="F393" s="223"/>
      <c r="G393" s="52"/>
      <c r="H393" s="223"/>
    </row>
    <row r="394" spans="1:8" ht="24.75" customHeight="1" hidden="1" thickBot="1">
      <c r="A394" s="58">
        <v>1</v>
      </c>
      <c r="B394" s="69" t="s">
        <v>86</v>
      </c>
      <c r="C394" s="51">
        <v>2</v>
      </c>
      <c r="D394" s="69" t="s">
        <v>86</v>
      </c>
      <c r="E394" s="53">
        <v>3</v>
      </c>
      <c r="F394" s="69" t="s">
        <v>86</v>
      </c>
      <c r="G394" s="51">
        <v>4</v>
      </c>
      <c r="H394" s="69" t="s">
        <v>86</v>
      </c>
    </row>
    <row r="395" spans="1:8" ht="24.75" customHeight="1" hidden="1">
      <c r="A395" s="56" t="s">
        <v>8</v>
      </c>
      <c r="B395" s="192">
        <v>42534</v>
      </c>
      <c r="C395" s="57" t="s">
        <v>8</v>
      </c>
      <c r="D395" s="192">
        <v>42534</v>
      </c>
      <c r="E395" s="50" t="s">
        <v>8</v>
      </c>
      <c r="F395" s="192">
        <v>42534</v>
      </c>
      <c r="G395" s="57" t="s">
        <v>8</v>
      </c>
      <c r="H395" s="192">
        <v>42534</v>
      </c>
    </row>
    <row r="396" spans="1:8" ht="24.75" customHeight="1" hidden="1">
      <c r="A396" s="58">
        <v>1</v>
      </c>
      <c r="B396" s="224"/>
      <c r="C396" s="51">
        <v>2</v>
      </c>
      <c r="D396" s="224"/>
      <c r="E396" s="51">
        <v>3</v>
      </c>
      <c r="F396" s="224"/>
      <c r="G396" s="51">
        <v>4</v>
      </c>
      <c r="H396" s="224"/>
    </row>
    <row r="397" spans="1:8" ht="24.75" customHeight="1" hidden="1">
      <c r="A397" s="59"/>
      <c r="B397" s="224"/>
      <c r="C397" s="52"/>
      <c r="D397" s="224"/>
      <c r="E397" s="52"/>
      <c r="F397" s="322"/>
      <c r="G397" s="52"/>
      <c r="H397" s="224"/>
    </row>
    <row r="398" spans="1:8" ht="24.75" customHeight="1" hidden="1" thickBot="1">
      <c r="A398" s="58">
        <v>1</v>
      </c>
      <c r="B398" s="69" t="s">
        <v>14</v>
      </c>
      <c r="C398" s="51">
        <v>2</v>
      </c>
      <c r="D398" s="69" t="s">
        <v>14</v>
      </c>
      <c r="E398" s="53">
        <v>3</v>
      </c>
      <c r="F398" s="69" t="s">
        <v>14</v>
      </c>
      <c r="G398" s="51">
        <v>4</v>
      </c>
      <c r="H398" s="69" t="s">
        <v>14</v>
      </c>
    </row>
    <row r="399" spans="1:8" ht="24.75" customHeight="1" hidden="1">
      <c r="A399" s="56" t="s">
        <v>8</v>
      </c>
      <c r="B399" s="192">
        <v>42534</v>
      </c>
      <c r="C399" s="57" t="s">
        <v>8</v>
      </c>
      <c r="D399" s="192">
        <v>42534</v>
      </c>
      <c r="E399" s="50" t="s">
        <v>8</v>
      </c>
      <c r="F399" s="192">
        <v>42534</v>
      </c>
      <c r="G399" s="57" t="s">
        <v>8</v>
      </c>
      <c r="H399" s="192">
        <v>42534</v>
      </c>
    </row>
    <row r="400" spans="1:8" ht="24.75" customHeight="1" hidden="1">
      <c r="A400" s="58">
        <v>1</v>
      </c>
      <c r="B400" s="224"/>
      <c r="C400" s="51">
        <v>2</v>
      </c>
      <c r="D400" s="224"/>
      <c r="E400" s="51">
        <v>3</v>
      </c>
      <c r="F400" s="225"/>
      <c r="G400" s="51">
        <v>4</v>
      </c>
      <c r="H400" s="224"/>
    </row>
    <row r="401" spans="1:8" ht="24.75" customHeight="1" hidden="1">
      <c r="A401" s="59"/>
      <c r="B401" s="224"/>
      <c r="C401" s="52"/>
      <c r="D401" s="224"/>
      <c r="E401" s="52"/>
      <c r="F401" s="224"/>
      <c r="G401" s="52"/>
      <c r="H401" s="224"/>
    </row>
    <row r="402" spans="1:8" ht="24.75" customHeight="1" hidden="1" thickBot="1">
      <c r="A402" s="58">
        <v>1</v>
      </c>
      <c r="B402" s="69" t="s">
        <v>13</v>
      </c>
      <c r="C402" s="51">
        <v>2</v>
      </c>
      <c r="D402" s="69" t="s">
        <v>13</v>
      </c>
      <c r="E402" s="53">
        <v>3</v>
      </c>
      <c r="F402" s="69" t="s">
        <v>13</v>
      </c>
      <c r="G402" s="51">
        <v>4</v>
      </c>
      <c r="H402" s="69" t="s">
        <v>13</v>
      </c>
    </row>
    <row r="403" ht="24.75" customHeight="1" hidden="1" thickBot="1"/>
    <row r="404" spans="1:9" ht="24.75" customHeight="1" hidden="1">
      <c r="A404" s="56" t="s">
        <v>8</v>
      </c>
      <c r="B404" s="192">
        <v>42537</v>
      </c>
      <c r="C404" s="57" t="s">
        <v>8</v>
      </c>
      <c r="D404" s="192">
        <v>42537</v>
      </c>
      <c r="E404" s="50" t="s">
        <v>8</v>
      </c>
      <c r="F404" s="192">
        <v>42537</v>
      </c>
      <c r="G404" s="57" t="s">
        <v>8</v>
      </c>
      <c r="H404" s="192">
        <v>42537</v>
      </c>
      <c r="I404" s="38" t="s">
        <v>145</v>
      </c>
    </row>
    <row r="405" spans="1:9" ht="24.75" customHeight="1" hidden="1">
      <c r="A405" s="58">
        <v>1</v>
      </c>
      <c r="B405" s="68"/>
      <c r="C405" s="51">
        <v>2</v>
      </c>
      <c r="D405" s="324"/>
      <c r="E405" s="51">
        <v>3</v>
      </c>
      <c r="F405" s="68"/>
      <c r="G405" s="51">
        <v>4</v>
      </c>
      <c r="H405" s="224"/>
      <c r="I405" s="38" t="s">
        <v>146</v>
      </c>
    </row>
    <row r="406" spans="1:9" ht="24.75" customHeight="1" hidden="1">
      <c r="A406" s="59"/>
      <c r="B406" s="68"/>
      <c r="C406" s="52"/>
      <c r="D406" s="324"/>
      <c r="E406" s="52"/>
      <c r="F406" s="224"/>
      <c r="G406" s="52"/>
      <c r="H406" s="224"/>
      <c r="I406" s="38" t="s">
        <v>146</v>
      </c>
    </row>
    <row r="407" spans="1:9" ht="24.75" customHeight="1" hidden="1" thickBot="1">
      <c r="A407" s="58">
        <v>1</v>
      </c>
      <c r="B407" s="69" t="s">
        <v>85</v>
      </c>
      <c r="C407" s="51">
        <v>2</v>
      </c>
      <c r="D407" s="69" t="s">
        <v>85</v>
      </c>
      <c r="E407" s="53">
        <v>3</v>
      </c>
      <c r="F407" s="69" t="s">
        <v>85</v>
      </c>
      <c r="G407" s="51">
        <v>4</v>
      </c>
      <c r="H407" s="69" t="s">
        <v>85</v>
      </c>
      <c r="I407" s="38" t="s">
        <v>147</v>
      </c>
    </row>
    <row r="408" spans="1:8" ht="24.75" customHeight="1" hidden="1">
      <c r="A408" s="56" t="s">
        <v>8</v>
      </c>
      <c r="B408" s="192">
        <v>42537</v>
      </c>
      <c r="C408" s="57" t="s">
        <v>8</v>
      </c>
      <c r="D408" s="192">
        <v>42537</v>
      </c>
      <c r="E408" s="50" t="s">
        <v>8</v>
      </c>
      <c r="F408" s="192">
        <v>42537</v>
      </c>
      <c r="G408" s="57" t="s">
        <v>8</v>
      </c>
      <c r="H408" s="192">
        <v>42537</v>
      </c>
    </row>
    <row r="409" spans="1:9" ht="24.75" customHeight="1" hidden="1">
      <c r="A409" s="58">
        <v>1</v>
      </c>
      <c r="B409" s="232"/>
      <c r="C409" s="51">
        <v>2</v>
      </c>
      <c r="D409" s="224"/>
      <c r="E409" s="51">
        <v>3</v>
      </c>
      <c r="F409" s="225"/>
      <c r="G409" s="51">
        <v>4</v>
      </c>
      <c r="H409" s="224"/>
      <c r="I409" s="38">
        <v>25</v>
      </c>
    </row>
    <row r="410" spans="1:8" ht="24.75" customHeight="1" hidden="1">
      <c r="A410" s="59"/>
      <c r="B410" s="224"/>
      <c r="C410" s="52"/>
      <c r="D410" s="224"/>
      <c r="E410" s="52"/>
      <c r="F410" s="223"/>
      <c r="G410" s="52"/>
      <c r="H410" s="224"/>
    </row>
    <row r="411" spans="1:8" ht="24.75" customHeight="1" hidden="1" thickBot="1">
      <c r="A411" s="58">
        <v>1</v>
      </c>
      <c r="B411" s="69" t="s">
        <v>86</v>
      </c>
      <c r="C411" s="51">
        <v>2</v>
      </c>
      <c r="D411" s="69" t="s">
        <v>86</v>
      </c>
      <c r="E411" s="53">
        <v>3</v>
      </c>
      <c r="F411" s="69" t="s">
        <v>86</v>
      </c>
      <c r="G411" s="51">
        <v>4</v>
      </c>
      <c r="H411" s="69" t="s">
        <v>86</v>
      </c>
    </row>
    <row r="412" spans="1:8" ht="24.75" customHeight="1" hidden="1">
      <c r="A412" s="56" t="s">
        <v>8</v>
      </c>
      <c r="B412" s="192">
        <v>42537</v>
      </c>
      <c r="C412" s="57" t="s">
        <v>8</v>
      </c>
      <c r="D412" s="192">
        <v>42537</v>
      </c>
      <c r="E412" s="50" t="s">
        <v>8</v>
      </c>
      <c r="F412" s="192">
        <v>42537</v>
      </c>
      <c r="G412" s="57" t="s">
        <v>8</v>
      </c>
      <c r="H412" s="192">
        <v>42537</v>
      </c>
    </row>
    <row r="413" spans="1:8" ht="24.75" customHeight="1" hidden="1">
      <c r="A413" s="58">
        <v>1</v>
      </c>
      <c r="B413" s="224"/>
      <c r="C413" s="51">
        <v>2</v>
      </c>
      <c r="D413" s="224"/>
      <c r="E413" s="51">
        <v>3</v>
      </c>
      <c r="F413" s="231"/>
      <c r="G413" s="51">
        <v>4</v>
      </c>
      <c r="H413" s="224"/>
    </row>
    <row r="414" spans="1:8" ht="24.75" customHeight="1" hidden="1">
      <c r="A414" s="59"/>
      <c r="B414" s="224"/>
      <c r="C414" s="52"/>
      <c r="D414" s="224"/>
      <c r="E414" s="52"/>
      <c r="F414" s="224"/>
      <c r="G414" s="52"/>
      <c r="H414" s="224"/>
    </row>
    <row r="415" spans="1:8" ht="24.75" customHeight="1" hidden="1" thickBot="1">
      <c r="A415" s="58">
        <v>1</v>
      </c>
      <c r="B415" s="69" t="s">
        <v>14</v>
      </c>
      <c r="C415" s="51">
        <v>2</v>
      </c>
      <c r="D415" s="69" t="s">
        <v>14</v>
      </c>
      <c r="E415" s="53">
        <v>3</v>
      </c>
      <c r="F415" s="69" t="s">
        <v>14</v>
      </c>
      <c r="G415" s="51">
        <v>4</v>
      </c>
      <c r="H415" s="69" t="s">
        <v>14</v>
      </c>
    </row>
    <row r="416" spans="1:8" ht="24.75" customHeight="1" hidden="1">
      <c r="A416" s="56" t="s">
        <v>8</v>
      </c>
      <c r="B416" s="192">
        <v>42537</v>
      </c>
      <c r="C416" s="57" t="s">
        <v>8</v>
      </c>
      <c r="D416" s="192">
        <v>42537</v>
      </c>
      <c r="E416" s="50" t="s">
        <v>8</v>
      </c>
      <c r="F416" s="192">
        <v>42537</v>
      </c>
      <c r="G416" s="57" t="s">
        <v>8</v>
      </c>
      <c r="H416" s="192">
        <v>42537</v>
      </c>
    </row>
    <row r="417" spans="1:8" ht="24.75" customHeight="1" hidden="1">
      <c r="A417" s="58">
        <v>1</v>
      </c>
      <c r="B417" s="224"/>
      <c r="C417" s="51">
        <v>2</v>
      </c>
      <c r="D417" s="224"/>
      <c r="E417" s="51">
        <v>3</v>
      </c>
      <c r="F417" s="225"/>
      <c r="G417" s="51">
        <v>4</v>
      </c>
      <c r="H417" s="224"/>
    </row>
    <row r="418" spans="1:8" ht="24.75" customHeight="1" hidden="1">
      <c r="A418" s="59"/>
      <c r="B418" s="224"/>
      <c r="C418" s="52"/>
      <c r="D418" s="224"/>
      <c r="E418" s="52"/>
      <c r="F418" s="224"/>
      <c r="G418" s="52"/>
      <c r="H418" s="224"/>
    </row>
    <row r="419" spans="1:8" ht="24.75" customHeight="1" hidden="1" thickBot="1">
      <c r="A419" s="58">
        <v>1</v>
      </c>
      <c r="B419" s="69" t="s">
        <v>13</v>
      </c>
      <c r="C419" s="51">
        <v>2</v>
      </c>
      <c r="D419" s="69" t="s">
        <v>13</v>
      </c>
      <c r="E419" s="53">
        <v>3</v>
      </c>
      <c r="F419" s="69" t="s">
        <v>13</v>
      </c>
      <c r="G419" s="51">
        <v>4</v>
      </c>
      <c r="H419" s="69" t="s">
        <v>13</v>
      </c>
    </row>
    <row r="420" ht="24.75" customHeight="1" hidden="1"/>
    <row r="421" ht="24.75" customHeight="1" hidden="1" thickBot="1"/>
    <row r="422" spans="1:8" ht="24.75" customHeight="1" hidden="1">
      <c r="A422" s="56" t="s">
        <v>8</v>
      </c>
      <c r="B422" s="319">
        <v>42541</v>
      </c>
      <c r="C422" s="57" t="s">
        <v>8</v>
      </c>
      <c r="D422" s="192">
        <v>42541</v>
      </c>
      <c r="E422" s="50" t="s">
        <v>8</v>
      </c>
      <c r="F422" s="192">
        <v>42541</v>
      </c>
      <c r="G422" s="57" t="s">
        <v>8</v>
      </c>
      <c r="H422" s="192">
        <v>42541</v>
      </c>
    </row>
    <row r="423" spans="1:11" ht="24.75" customHeight="1" hidden="1">
      <c r="A423" s="58">
        <v>1</v>
      </c>
      <c r="B423" s="68"/>
      <c r="C423" s="51">
        <v>2</v>
      </c>
      <c r="D423" s="323" t="s">
        <v>150</v>
      </c>
      <c r="E423" s="51">
        <v>3</v>
      </c>
      <c r="F423" s="323" t="s">
        <v>150</v>
      </c>
      <c r="G423" s="51">
        <v>4</v>
      </c>
      <c r="H423" s="224"/>
      <c r="K423" s="27"/>
    </row>
    <row r="424" spans="1:11" ht="24.75" customHeight="1" hidden="1">
      <c r="A424" s="59"/>
      <c r="B424" s="68"/>
      <c r="C424" s="52"/>
      <c r="D424" s="224"/>
      <c r="E424" s="52"/>
      <c r="F424" s="224"/>
      <c r="G424" s="52"/>
      <c r="H424" s="224"/>
      <c r="K424" s="200"/>
    </row>
    <row r="425" spans="1:11" ht="24.75" customHeight="1" hidden="1" thickBot="1">
      <c r="A425" s="58">
        <v>1</v>
      </c>
      <c r="B425" s="69" t="s">
        <v>85</v>
      </c>
      <c r="C425" s="51">
        <v>2</v>
      </c>
      <c r="D425" s="69" t="s">
        <v>85</v>
      </c>
      <c r="E425" s="53">
        <v>3</v>
      </c>
      <c r="F425" s="69" t="s">
        <v>85</v>
      </c>
      <c r="G425" s="51">
        <v>4</v>
      </c>
      <c r="H425" s="69" t="s">
        <v>85</v>
      </c>
      <c r="K425" s="27"/>
    </row>
    <row r="426" spans="1:11" ht="24.75" customHeight="1" hidden="1">
      <c r="A426" s="56" t="s">
        <v>8</v>
      </c>
      <c r="B426" s="413">
        <v>42541</v>
      </c>
      <c r="C426" s="57" t="s">
        <v>8</v>
      </c>
      <c r="D426" s="192">
        <v>42541</v>
      </c>
      <c r="E426" s="50" t="s">
        <v>8</v>
      </c>
      <c r="F426" s="192">
        <v>42541</v>
      </c>
      <c r="G426" s="57" t="s">
        <v>8</v>
      </c>
      <c r="H426" s="192">
        <v>42541</v>
      </c>
      <c r="K426" s="27"/>
    </row>
    <row r="427" spans="1:11" ht="24.75" customHeight="1" hidden="1">
      <c r="A427" s="58">
        <v>1</v>
      </c>
      <c r="B427" s="68"/>
      <c r="C427" s="51">
        <v>2</v>
      </c>
      <c r="D427" s="323" t="s">
        <v>150</v>
      </c>
      <c r="E427" s="51">
        <v>3</v>
      </c>
      <c r="F427" s="323" t="s">
        <v>150</v>
      </c>
      <c r="G427" s="51">
        <v>4</v>
      </c>
      <c r="H427" s="224"/>
      <c r="K427" s="30"/>
    </row>
    <row r="428" spans="1:8" ht="24.75" customHeight="1" hidden="1">
      <c r="A428" s="59"/>
      <c r="B428" s="68"/>
      <c r="C428" s="52"/>
      <c r="D428" s="224"/>
      <c r="E428" s="52"/>
      <c r="F428" s="324"/>
      <c r="G428" s="52"/>
      <c r="H428" s="224"/>
    </row>
    <row r="429" spans="1:8" ht="24.75" customHeight="1" hidden="1" thickBot="1">
      <c r="A429" s="58">
        <v>1</v>
      </c>
      <c r="B429" s="69" t="s">
        <v>86</v>
      </c>
      <c r="C429" s="51">
        <v>2</v>
      </c>
      <c r="D429" s="69" t="s">
        <v>86</v>
      </c>
      <c r="E429" s="53">
        <v>3</v>
      </c>
      <c r="F429" s="69" t="s">
        <v>86</v>
      </c>
      <c r="G429" s="51">
        <v>4</v>
      </c>
      <c r="H429" s="69" t="s">
        <v>86</v>
      </c>
    </row>
    <row r="430" spans="1:8" ht="24.75" customHeight="1" hidden="1">
      <c r="A430" s="56" t="s">
        <v>8</v>
      </c>
      <c r="B430" s="192">
        <v>42541</v>
      </c>
      <c r="C430" s="57" t="s">
        <v>8</v>
      </c>
      <c r="D430" s="192">
        <v>42541</v>
      </c>
      <c r="E430" s="50" t="s">
        <v>8</v>
      </c>
      <c r="F430" s="192">
        <v>42541</v>
      </c>
      <c r="G430" s="57" t="s">
        <v>8</v>
      </c>
      <c r="H430" s="192">
        <v>42541</v>
      </c>
    </row>
    <row r="431" spans="1:11" ht="24.75" customHeight="1" hidden="1">
      <c r="A431" s="58">
        <v>1</v>
      </c>
      <c r="B431" s="224"/>
      <c r="C431" s="51">
        <v>2</v>
      </c>
      <c r="D431" s="224"/>
      <c r="E431" s="51">
        <v>3</v>
      </c>
      <c r="F431" s="231"/>
      <c r="G431" s="51">
        <v>4</v>
      </c>
      <c r="H431" s="224"/>
      <c r="K431" s="27"/>
    </row>
    <row r="432" spans="1:11" ht="24.75" customHeight="1" hidden="1">
      <c r="A432" s="59"/>
      <c r="B432" s="224"/>
      <c r="C432" s="52"/>
      <c r="D432" s="224"/>
      <c r="E432" s="52"/>
      <c r="F432" s="224"/>
      <c r="G432" s="52"/>
      <c r="H432" s="224"/>
      <c r="K432" s="27"/>
    </row>
    <row r="433" spans="1:11" ht="24.75" customHeight="1" hidden="1" thickBot="1">
      <c r="A433" s="58">
        <v>1</v>
      </c>
      <c r="B433" s="69" t="s">
        <v>14</v>
      </c>
      <c r="C433" s="51">
        <v>2</v>
      </c>
      <c r="D433" s="69" t="s">
        <v>14</v>
      </c>
      <c r="E433" s="53">
        <v>3</v>
      </c>
      <c r="F433" s="69" t="s">
        <v>14</v>
      </c>
      <c r="G433" s="51">
        <v>4</v>
      </c>
      <c r="H433" s="69" t="s">
        <v>14</v>
      </c>
      <c r="K433" s="27"/>
    </row>
    <row r="434" spans="1:11" ht="24.75" customHeight="1" hidden="1">
      <c r="A434" s="56" t="s">
        <v>8</v>
      </c>
      <c r="B434" s="192">
        <v>42541</v>
      </c>
      <c r="C434" s="57" t="s">
        <v>8</v>
      </c>
      <c r="D434" s="192">
        <v>42541</v>
      </c>
      <c r="E434" s="50" t="s">
        <v>8</v>
      </c>
      <c r="F434" s="192">
        <v>42541</v>
      </c>
      <c r="G434" s="57" t="s">
        <v>8</v>
      </c>
      <c r="H434" s="192">
        <v>42541</v>
      </c>
      <c r="K434" s="27"/>
    </row>
    <row r="435" spans="1:11" ht="24.75" customHeight="1" hidden="1">
      <c r="A435" s="58">
        <v>1</v>
      </c>
      <c r="B435" s="224"/>
      <c r="C435" s="51">
        <v>2</v>
      </c>
      <c r="D435" s="224"/>
      <c r="E435" s="51">
        <v>3</v>
      </c>
      <c r="F435" s="225"/>
      <c r="G435" s="51">
        <v>4</v>
      </c>
      <c r="H435" s="224"/>
      <c r="K435" s="27"/>
    </row>
    <row r="436" spans="1:11" ht="24.75" customHeight="1" hidden="1">
      <c r="A436" s="59"/>
      <c r="B436" s="224"/>
      <c r="C436" s="52"/>
      <c r="D436" s="224"/>
      <c r="E436" s="52"/>
      <c r="F436" s="224"/>
      <c r="G436" s="52"/>
      <c r="H436" s="224"/>
      <c r="K436" s="27"/>
    </row>
    <row r="437" spans="1:11" ht="24.75" customHeight="1" hidden="1" thickBot="1">
      <c r="A437" s="58">
        <v>1</v>
      </c>
      <c r="B437" s="69" t="s">
        <v>13</v>
      </c>
      <c r="C437" s="51">
        <v>2</v>
      </c>
      <c r="D437" s="69" t="s">
        <v>13</v>
      </c>
      <c r="E437" s="53">
        <v>3</v>
      </c>
      <c r="F437" s="69" t="s">
        <v>13</v>
      </c>
      <c r="G437" s="51">
        <v>4</v>
      </c>
      <c r="H437" s="69" t="s">
        <v>13</v>
      </c>
      <c r="K437" s="27"/>
    </row>
    <row r="438" ht="24.75" customHeight="1" hidden="1" thickBot="1"/>
    <row r="439" spans="1:9" ht="24.75" customHeight="1" hidden="1">
      <c r="A439" s="56" t="s">
        <v>8</v>
      </c>
      <c r="B439" s="192">
        <v>42544</v>
      </c>
      <c r="C439" s="57" t="s">
        <v>8</v>
      </c>
      <c r="D439" s="192">
        <v>42544</v>
      </c>
      <c r="E439" s="50" t="s">
        <v>8</v>
      </c>
      <c r="F439" s="192">
        <v>42544</v>
      </c>
      <c r="G439" s="57" t="s">
        <v>8</v>
      </c>
      <c r="H439" s="192">
        <v>42544</v>
      </c>
      <c r="I439" s="38" t="s">
        <v>145</v>
      </c>
    </row>
    <row r="440" spans="1:9" ht="24.75" customHeight="1" hidden="1">
      <c r="A440" s="58">
        <v>1</v>
      </c>
      <c r="B440" s="68"/>
      <c r="C440" s="51">
        <v>2</v>
      </c>
      <c r="D440" s="323" t="s">
        <v>150</v>
      </c>
      <c r="E440" s="51">
        <v>3</v>
      </c>
      <c r="F440" s="323" t="s">
        <v>150</v>
      </c>
      <c r="G440" s="51">
        <v>4</v>
      </c>
      <c r="H440" s="224"/>
      <c r="I440" s="38" t="s">
        <v>146</v>
      </c>
    </row>
    <row r="441" spans="1:9" ht="24.75" customHeight="1" hidden="1">
      <c r="A441" s="59"/>
      <c r="B441" s="68"/>
      <c r="C441" s="52"/>
      <c r="D441" s="338" t="s">
        <v>163</v>
      </c>
      <c r="E441" s="52"/>
      <c r="F441" s="224"/>
      <c r="G441" s="52"/>
      <c r="H441" s="224"/>
      <c r="I441" s="38" t="s">
        <v>146</v>
      </c>
    </row>
    <row r="442" spans="1:11" ht="24.75" customHeight="1" hidden="1" thickBot="1">
      <c r="A442" s="58">
        <v>1</v>
      </c>
      <c r="B442" s="69" t="s">
        <v>149</v>
      </c>
      <c r="C442" s="51">
        <v>2</v>
      </c>
      <c r="D442" s="69" t="s">
        <v>149</v>
      </c>
      <c r="E442" s="53">
        <v>3</v>
      </c>
      <c r="F442" s="69" t="s">
        <v>149</v>
      </c>
      <c r="G442" s="51">
        <v>4</v>
      </c>
      <c r="H442" s="69" t="s">
        <v>149</v>
      </c>
      <c r="I442" s="38" t="s">
        <v>147</v>
      </c>
      <c r="K442" s="28"/>
    </row>
    <row r="443" spans="1:8" ht="24.75" customHeight="1" hidden="1">
      <c r="A443" s="56" t="s">
        <v>8</v>
      </c>
      <c r="B443" s="192">
        <v>42544</v>
      </c>
      <c r="C443" s="57" t="s">
        <v>8</v>
      </c>
      <c r="D443" s="192">
        <v>42544</v>
      </c>
      <c r="E443" s="50" t="s">
        <v>8</v>
      </c>
      <c r="F443" s="192">
        <v>42544</v>
      </c>
      <c r="G443" s="57" t="s">
        <v>8</v>
      </c>
      <c r="H443" s="192">
        <v>42544</v>
      </c>
    </row>
    <row r="444" spans="1:9" ht="24.75" customHeight="1" hidden="1">
      <c r="A444" s="58">
        <v>1</v>
      </c>
      <c r="B444" s="68"/>
      <c r="C444" s="51">
        <v>2</v>
      </c>
      <c r="D444" s="323" t="s">
        <v>150</v>
      </c>
      <c r="E444" s="51">
        <v>3</v>
      </c>
      <c r="F444" s="323" t="s">
        <v>150</v>
      </c>
      <c r="G444" s="51">
        <v>4</v>
      </c>
      <c r="H444" s="224"/>
      <c r="I444" s="38">
        <v>26</v>
      </c>
    </row>
    <row r="445" spans="1:8" ht="24.75" customHeight="1" hidden="1">
      <c r="A445" s="59"/>
      <c r="B445" s="363"/>
      <c r="C445" s="52"/>
      <c r="D445" s="68"/>
      <c r="E445" s="52"/>
      <c r="F445" s="223"/>
      <c r="G445" s="52"/>
      <c r="H445" s="224"/>
    </row>
    <row r="446" spans="1:11" ht="24.75" customHeight="1" hidden="1" thickBot="1">
      <c r="A446" s="58">
        <v>1</v>
      </c>
      <c r="B446" s="69" t="s">
        <v>85</v>
      </c>
      <c r="C446" s="51">
        <v>2</v>
      </c>
      <c r="D446" s="69" t="s">
        <v>85</v>
      </c>
      <c r="E446" s="53">
        <v>3</v>
      </c>
      <c r="F446" s="69" t="s">
        <v>85</v>
      </c>
      <c r="G446" s="51">
        <v>4</v>
      </c>
      <c r="H446" s="69" t="s">
        <v>85</v>
      </c>
      <c r="K446" s="27"/>
    </row>
    <row r="447" spans="1:8" ht="24.75" customHeight="1" hidden="1">
      <c r="A447" s="56" t="s">
        <v>8</v>
      </c>
      <c r="B447" s="192">
        <v>42544</v>
      </c>
      <c r="C447" s="57" t="s">
        <v>8</v>
      </c>
      <c r="D447" s="192">
        <v>42544</v>
      </c>
      <c r="E447" s="50" t="s">
        <v>8</v>
      </c>
      <c r="F447" s="192">
        <v>42544</v>
      </c>
      <c r="G447" s="57" t="s">
        <v>8</v>
      </c>
      <c r="H447" s="192">
        <v>42544</v>
      </c>
    </row>
    <row r="448" spans="1:8" ht="24.75" customHeight="1" hidden="1">
      <c r="A448" s="58">
        <v>1</v>
      </c>
      <c r="B448" s="68"/>
      <c r="C448" s="51">
        <v>2</v>
      </c>
      <c r="D448" s="68"/>
      <c r="E448" s="51">
        <v>3</v>
      </c>
      <c r="F448" s="231"/>
      <c r="G448" s="51">
        <v>4</v>
      </c>
      <c r="H448" s="224"/>
    </row>
    <row r="449" spans="1:8" ht="24.75" customHeight="1" hidden="1">
      <c r="A449" s="59"/>
      <c r="B449" s="68"/>
      <c r="C449" s="52"/>
      <c r="D449" s="68"/>
      <c r="E449" s="52"/>
      <c r="F449" s="224"/>
      <c r="G449" s="52"/>
      <c r="H449" s="224"/>
    </row>
    <row r="450" spans="1:8" ht="24.75" customHeight="1" hidden="1" thickBot="1">
      <c r="A450" s="58">
        <v>1</v>
      </c>
      <c r="B450" s="69" t="s">
        <v>86</v>
      </c>
      <c r="C450" s="51">
        <v>2</v>
      </c>
      <c r="D450" s="69" t="s">
        <v>86</v>
      </c>
      <c r="E450" s="53">
        <v>3</v>
      </c>
      <c r="F450" s="69" t="s">
        <v>86</v>
      </c>
      <c r="G450" s="51">
        <v>4</v>
      </c>
      <c r="H450" s="69" t="s">
        <v>86</v>
      </c>
    </row>
    <row r="451" spans="1:8" ht="24.75" customHeight="1" hidden="1">
      <c r="A451" s="56" t="s">
        <v>8</v>
      </c>
      <c r="B451" s="192">
        <v>42544</v>
      </c>
      <c r="C451" s="57" t="s">
        <v>8</v>
      </c>
      <c r="D451" s="192">
        <v>42544</v>
      </c>
      <c r="E451" s="50" t="s">
        <v>8</v>
      </c>
      <c r="F451" s="192">
        <v>42544</v>
      </c>
      <c r="G451" s="57" t="s">
        <v>8</v>
      </c>
      <c r="H451" s="192">
        <v>42544</v>
      </c>
    </row>
    <row r="452" spans="1:8" ht="24.75" customHeight="1" hidden="1">
      <c r="A452" s="58">
        <v>1</v>
      </c>
      <c r="B452" s="224"/>
      <c r="C452" s="51">
        <v>2</v>
      </c>
      <c r="D452" s="224"/>
      <c r="E452" s="51">
        <v>3</v>
      </c>
      <c r="F452" s="225"/>
      <c r="G452" s="51">
        <v>4</v>
      </c>
      <c r="H452" s="224"/>
    </row>
    <row r="453" spans="1:8" ht="24.75" customHeight="1" hidden="1">
      <c r="A453" s="59"/>
      <c r="B453" s="224"/>
      <c r="C453" s="52"/>
      <c r="D453" s="224"/>
      <c r="E453" s="52"/>
      <c r="F453" s="224"/>
      <c r="G453" s="52"/>
      <c r="H453" s="224"/>
    </row>
    <row r="454" spans="1:8" ht="24.75" customHeight="1" hidden="1" thickBot="1">
      <c r="A454" s="58">
        <v>1</v>
      </c>
      <c r="B454" s="69" t="s">
        <v>14</v>
      </c>
      <c r="C454" s="51">
        <v>2</v>
      </c>
      <c r="D454" s="69" t="s">
        <v>14</v>
      </c>
      <c r="E454" s="53">
        <v>3</v>
      </c>
      <c r="F454" s="69" t="s">
        <v>14</v>
      </c>
      <c r="G454" s="51">
        <v>4</v>
      </c>
      <c r="H454" s="69" t="s">
        <v>14</v>
      </c>
    </row>
    <row r="455" ht="24.75" customHeight="1" hidden="1"/>
    <row r="456" ht="24.75" customHeight="1" hidden="1" thickBot="1"/>
    <row r="457" spans="1:8" ht="24.75" customHeight="1" hidden="1">
      <c r="A457" s="56" t="s">
        <v>8</v>
      </c>
      <c r="B457" s="319">
        <v>42548</v>
      </c>
      <c r="C457" s="57" t="s">
        <v>8</v>
      </c>
      <c r="D457" s="192">
        <v>42548</v>
      </c>
      <c r="E457" s="50" t="s">
        <v>8</v>
      </c>
      <c r="F457" s="192">
        <v>42548</v>
      </c>
      <c r="G457" s="57" t="s">
        <v>8</v>
      </c>
      <c r="H457" s="192">
        <v>42548</v>
      </c>
    </row>
    <row r="458" spans="1:8" ht="24.75" customHeight="1" hidden="1">
      <c r="A458" s="58">
        <v>1</v>
      </c>
      <c r="B458" s="68"/>
      <c r="C458" s="51">
        <v>2</v>
      </c>
      <c r="D458" s="323" t="s">
        <v>150</v>
      </c>
      <c r="E458" s="51">
        <v>3</v>
      </c>
      <c r="F458" s="323" t="s">
        <v>150</v>
      </c>
      <c r="G458" s="51">
        <v>4</v>
      </c>
      <c r="H458" s="224"/>
    </row>
    <row r="459" spans="1:8" ht="24.75" customHeight="1" hidden="1">
      <c r="A459" s="59"/>
      <c r="B459" s="68"/>
      <c r="C459" s="52"/>
      <c r="D459" s="68"/>
      <c r="E459" s="52"/>
      <c r="F459" s="224"/>
      <c r="G459" s="52"/>
      <c r="H459" s="224"/>
    </row>
    <row r="460" spans="1:8" ht="24.75" customHeight="1" hidden="1" thickBot="1">
      <c r="A460" s="58">
        <v>1</v>
      </c>
      <c r="B460" s="69" t="s">
        <v>85</v>
      </c>
      <c r="C460" s="51">
        <v>2</v>
      </c>
      <c r="D460" s="69" t="s">
        <v>85</v>
      </c>
      <c r="E460" s="53">
        <v>3</v>
      </c>
      <c r="F460" s="69" t="s">
        <v>85</v>
      </c>
      <c r="G460" s="51">
        <v>4</v>
      </c>
      <c r="H460" s="69" t="s">
        <v>85</v>
      </c>
    </row>
    <row r="461" spans="1:8" ht="24.75" customHeight="1" hidden="1">
      <c r="A461" s="56" t="s">
        <v>8</v>
      </c>
      <c r="B461" s="413">
        <v>42548</v>
      </c>
      <c r="C461" s="57" t="s">
        <v>8</v>
      </c>
      <c r="D461" s="192">
        <v>42548</v>
      </c>
      <c r="E461" s="50" t="s">
        <v>8</v>
      </c>
      <c r="F461" s="192">
        <v>42548</v>
      </c>
      <c r="G461" s="57" t="s">
        <v>8</v>
      </c>
      <c r="H461" s="192">
        <v>42548</v>
      </c>
    </row>
    <row r="462" spans="1:8" ht="24.75" customHeight="1" hidden="1">
      <c r="A462" s="58">
        <v>1</v>
      </c>
      <c r="B462" s="224"/>
      <c r="C462" s="51">
        <v>2</v>
      </c>
      <c r="D462" s="323" t="s">
        <v>150</v>
      </c>
      <c r="E462" s="51">
        <v>3</v>
      </c>
      <c r="F462" s="323" t="s">
        <v>150</v>
      </c>
      <c r="G462" s="51">
        <v>4</v>
      </c>
      <c r="H462" s="224"/>
    </row>
    <row r="463" spans="1:8" ht="24.75" customHeight="1" hidden="1">
      <c r="A463" s="59"/>
      <c r="B463" s="224"/>
      <c r="C463" s="52"/>
      <c r="D463" s="224"/>
      <c r="E463" s="52"/>
      <c r="F463" s="223"/>
      <c r="G463" s="52"/>
      <c r="H463" s="224"/>
    </row>
    <row r="464" spans="1:8" ht="24.75" customHeight="1" hidden="1" thickBot="1">
      <c r="A464" s="58">
        <v>1</v>
      </c>
      <c r="B464" s="69" t="s">
        <v>86</v>
      </c>
      <c r="C464" s="51">
        <v>2</v>
      </c>
      <c r="D464" s="69" t="s">
        <v>86</v>
      </c>
      <c r="E464" s="53">
        <v>3</v>
      </c>
      <c r="F464" s="69" t="s">
        <v>86</v>
      </c>
      <c r="G464" s="51">
        <v>4</v>
      </c>
      <c r="H464" s="69" t="s">
        <v>86</v>
      </c>
    </row>
    <row r="465" spans="1:8" ht="24.75" customHeight="1" hidden="1">
      <c r="A465" s="56" t="s">
        <v>8</v>
      </c>
      <c r="B465" s="192">
        <v>42548</v>
      </c>
      <c r="C465" s="57" t="s">
        <v>8</v>
      </c>
      <c r="D465" s="192">
        <v>42548</v>
      </c>
      <c r="E465" s="50" t="s">
        <v>8</v>
      </c>
      <c r="F465" s="192">
        <v>42548</v>
      </c>
      <c r="G465" s="57" t="s">
        <v>8</v>
      </c>
      <c r="H465" s="192">
        <v>42548</v>
      </c>
    </row>
    <row r="466" spans="1:8" ht="24.75" customHeight="1" hidden="1">
      <c r="A466" s="58">
        <v>1</v>
      </c>
      <c r="B466" s="323" t="s">
        <v>163</v>
      </c>
      <c r="C466" s="51">
        <v>2</v>
      </c>
      <c r="D466" s="323"/>
      <c r="E466" s="51">
        <v>3</v>
      </c>
      <c r="F466" s="224"/>
      <c r="G466" s="51">
        <v>4</v>
      </c>
      <c r="H466" s="224"/>
    </row>
    <row r="467" spans="1:8" ht="24.75" customHeight="1" hidden="1">
      <c r="A467" s="59"/>
      <c r="B467" s="224"/>
      <c r="C467" s="52"/>
      <c r="D467" s="224"/>
      <c r="E467" s="52"/>
      <c r="F467" s="224"/>
      <c r="G467" s="52"/>
      <c r="H467" s="224"/>
    </row>
    <row r="468" spans="1:8" ht="24.75" customHeight="1" hidden="1" thickBot="1">
      <c r="A468" s="58">
        <v>1</v>
      </c>
      <c r="B468" s="69" t="s">
        <v>14</v>
      </c>
      <c r="C468" s="51">
        <v>2</v>
      </c>
      <c r="D468" s="69" t="s">
        <v>14</v>
      </c>
      <c r="E468" s="53">
        <v>3</v>
      </c>
      <c r="F468" s="69" t="s">
        <v>14</v>
      </c>
      <c r="G468" s="51">
        <v>4</v>
      </c>
      <c r="H468" s="69" t="s">
        <v>14</v>
      </c>
    </row>
    <row r="469" spans="1:8" ht="24.75" customHeight="1" hidden="1">
      <c r="A469" s="56" t="s">
        <v>8</v>
      </c>
      <c r="B469" s="192">
        <v>42548</v>
      </c>
      <c r="C469" s="57" t="s">
        <v>8</v>
      </c>
      <c r="D469" s="192">
        <v>42548</v>
      </c>
      <c r="E469" s="50" t="s">
        <v>8</v>
      </c>
      <c r="F469" s="192">
        <v>42548</v>
      </c>
      <c r="G469" s="57" t="s">
        <v>8</v>
      </c>
      <c r="H469" s="192">
        <v>42548</v>
      </c>
    </row>
    <row r="470" spans="1:8" ht="24.75" customHeight="1" hidden="1">
      <c r="A470" s="58">
        <v>1</v>
      </c>
      <c r="B470" s="323" t="s">
        <v>163</v>
      </c>
      <c r="C470" s="51">
        <v>2</v>
      </c>
      <c r="D470" s="323" t="s">
        <v>163</v>
      </c>
      <c r="E470" s="51">
        <v>3</v>
      </c>
      <c r="F470" s="225"/>
      <c r="G470" s="51">
        <v>4</v>
      </c>
      <c r="H470" s="224"/>
    </row>
    <row r="471" spans="1:8" ht="24.75" customHeight="1" hidden="1">
      <c r="A471" s="59"/>
      <c r="B471" s="224"/>
      <c r="C471" s="52"/>
      <c r="D471" s="224"/>
      <c r="E471" s="52"/>
      <c r="F471" s="224"/>
      <c r="G471" s="52"/>
      <c r="H471" s="224"/>
    </row>
    <row r="472" spans="1:8" ht="24.75" customHeight="1" hidden="1" thickBot="1">
      <c r="A472" s="58">
        <v>1</v>
      </c>
      <c r="B472" s="69" t="s">
        <v>13</v>
      </c>
      <c r="C472" s="51">
        <v>2</v>
      </c>
      <c r="D472" s="69" t="s">
        <v>13</v>
      </c>
      <c r="E472" s="53">
        <v>3</v>
      </c>
      <c r="F472" s="69" t="s">
        <v>13</v>
      </c>
      <c r="G472" s="51">
        <v>4</v>
      </c>
      <c r="H472" s="69" t="s">
        <v>13</v>
      </c>
    </row>
    <row r="473" ht="24.75" customHeight="1" hidden="1" thickBot="1"/>
    <row r="474" spans="1:9" ht="24.75" customHeight="1" hidden="1">
      <c r="A474" s="56" t="s">
        <v>8</v>
      </c>
      <c r="B474" s="192">
        <v>42551</v>
      </c>
      <c r="C474" s="57" t="s">
        <v>8</v>
      </c>
      <c r="D474" s="319">
        <v>42551</v>
      </c>
      <c r="E474" s="50" t="s">
        <v>8</v>
      </c>
      <c r="F474" s="192">
        <v>42551</v>
      </c>
      <c r="G474" s="57" t="s">
        <v>8</v>
      </c>
      <c r="H474" s="192">
        <v>42551</v>
      </c>
      <c r="I474" s="38" t="s">
        <v>145</v>
      </c>
    </row>
    <row r="475" spans="1:11" ht="24.75" customHeight="1" hidden="1">
      <c r="A475" s="58">
        <v>1</v>
      </c>
      <c r="B475" s="367"/>
      <c r="C475" s="51">
        <v>2</v>
      </c>
      <c r="D475" s="324"/>
      <c r="E475" s="51">
        <v>5</v>
      </c>
      <c r="F475" s="324"/>
      <c r="G475" s="51">
        <v>6</v>
      </c>
      <c r="H475" s="224"/>
      <c r="I475" s="38" t="s">
        <v>146</v>
      </c>
      <c r="K475" s="30"/>
    </row>
    <row r="476" spans="1:9" ht="24.75" customHeight="1" hidden="1">
      <c r="A476" s="59"/>
      <c r="B476" s="367"/>
      <c r="C476" s="52"/>
      <c r="D476" s="324"/>
      <c r="E476" s="52"/>
      <c r="F476" s="415"/>
      <c r="G476" s="52"/>
      <c r="H476" s="316" t="s">
        <v>148</v>
      </c>
      <c r="I476" s="38" t="s">
        <v>146</v>
      </c>
    </row>
    <row r="477" spans="1:9" ht="24.75" customHeight="1" hidden="1" thickBot="1">
      <c r="A477" s="58">
        <v>1</v>
      </c>
      <c r="B477" s="414">
        <v>0.8333333333333334</v>
      </c>
      <c r="C477" s="51">
        <v>2</v>
      </c>
      <c r="D477" s="414">
        <v>0.8333333333333334</v>
      </c>
      <c r="E477" s="53">
        <v>5</v>
      </c>
      <c r="F477" s="366">
        <v>0.8333333333333334</v>
      </c>
      <c r="G477" s="51">
        <v>6</v>
      </c>
      <c r="H477" s="366">
        <v>0.8333333333333334</v>
      </c>
      <c r="I477" s="38" t="s">
        <v>147</v>
      </c>
    </row>
    <row r="478" spans="1:8" ht="24.75" customHeight="1" hidden="1">
      <c r="A478" s="56" t="s">
        <v>8</v>
      </c>
      <c r="B478" s="319">
        <v>42551</v>
      </c>
      <c r="C478" s="57" t="s">
        <v>8</v>
      </c>
      <c r="D478" s="319">
        <v>42551</v>
      </c>
      <c r="E478" s="50" t="s">
        <v>8</v>
      </c>
      <c r="F478" s="192">
        <v>42551</v>
      </c>
      <c r="G478" s="57" t="s">
        <v>8</v>
      </c>
      <c r="H478" s="192">
        <v>42551</v>
      </c>
    </row>
    <row r="479" spans="1:9" ht="24.75" customHeight="1" hidden="1">
      <c r="A479" s="58">
        <v>1</v>
      </c>
      <c r="B479" s="367"/>
      <c r="C479" s="51">
        <v>2</v>
      </c>
      <c r="D479" s="416"/>
      <c r="E479" s="51">
        <v>5</v>
      </c>
      <c r="F479" s="224"/>
      <c r="G479" s="51">
        <v>6</v>
      </c>
      <c r="H479" s="224"/>
      <c r="I479" s="38">
        <v>27</v>
      </c>
    </row>
    <row r="480" spans="1:8" ht="24.75" customHeight="1" hidden="1">
      <c r="A480" s="59"/>
      <c r="B480" s="367"/>
      <c r="C480" s="52"/>
      <c r="D480" s="416"/>
      <c r="E480" s="52"/>
      <c r="F480" s="316" t="s">
        <v>148</v>
      </c>
      <c r="G480" s="52"/>
      <c r="H480" s="316" t="s">
        <v>148</v>
      </c>
    </row>
    <row r="481" spans="1:8" ht="24.75" customHeight="1" hidden="1" thickBot="1">
      <c r="A481" s="58">
        <v>1</v>
      </c>
      <c r="B481" s="366">
        <v>0.8541666666666666</v>
      </c>
      <c r="C481" s="51">
        <v>2</v>
      </c>
      <c r="D481" s="366">
        <v>0.8541666666666666</v>
      </c>
      <c r="E481" s="53">
        <v>5</v>
      </c>
      <c r="F481" s="366">
        <v>0.8541666666666666</v>
      </c>
      <c r="G481" s="51">
        <v>6</v>
      </c>
      <c r="H481" s="366">
        <v>0.8541666666666666</v>
      </c>
    </row>
    <row r="482" spans="1:8" ht="24.75" customHeight="1" hidden="1">
      <c r="A482" s="56" t="s">
        <v>8</v>
      </c>
      <c r="B482" s="413">
        <v>42551</v>
      </c>
      <c r="C482" s="57" t="s">
        <v>8</v>
      </c>
      <c r="D482" s="413">
        <v>42551</v>
      </c>
      <c r="E482" s="50" t="s">
        <v>8</v>
      </c>
      <c r="F482" s="192">
        <v>42551</v>
      </c>
      <c r="G482" s="57" t="s">
        <v>8</v>
      </c>
      <c r="H482" s="192">
        <v>42551</v>
      </c>
    </row>
    <row r="483" spans="1:8" ht="24.75" customHeight="1" hidden="1">
      <c r="A483" s="58">
        <v>1</v>
      </c>
      <c r="B483" s="415"/>
      <c r="C483" s="51">
        <v>2</v>
      </c>
      <c r="D483" s="324"/>
      <c r="E483" s="51">
        <v>5</v>
      </c>
      <c r="F483" s="224"/>
      <c r="G483" s="51">
        <v>6</v>
      </c>
      <c r="H483" s="224"/>
    </row>
    <row r="484" spans="1:8" ht="24.75" customHeight="1" hidden="1">
      <c r="A484" s="59"/>
      <c r="B484" s="324"/>
      <c r="C484" s="52"/>
      <c r="D484" s="324"/>
      <c r="E484" s="52"/>
      <c r="F484" s="316" t="s">
        <v>148</v>
      </c>
      <c r="G484" s="52"/>
      <c r="H484" s="316" t="s">
        <v>148</v>
      </c>
    </row>
    <row r="485" spans="1:8" ht="24.75" customHeight="1" hidden="1" thickBot="1">
      <c r="A485" s="58">
        <v>1</v>
      </c>
      <c r="B485" s="366">
        <v>0.875</v>
      </c>
      <c r="C485" s="51">
        <v>2</v>
      </c>
      <c r="D485" s="366">
        <v>0.875</v>
      </c>
      <c r="E485" s="53">
        <v>5</v>
      </c>
      <c r="F485" s="366">
        <v>0.875</v>
      </c>
      <c r="G485" s="51">
        <v>6</v>
      </c>
      <c r="H485" s="366">
        <v>0.875</v>
      </c>
    </row>
    <row r="486" spans="1:8" ht="24.75" customHeight="1" hidden="1">
      <c r="A486" s="56" t="s">
        <v>8</v>
      </c>
      <c r="B486" s="413">
        <v>42551</v>
      </c>
      <c r="C486" s="57" t="s">
        <v>8</v>
      </c>
      <c r="D486" s="192">
        <v>42551</v>
      </c>
      <c r="E486" s="50" t="s">
        <v>8</v>
      </c>
      <c r="F486" s="192">
        <v>42551</v>
      </c>
      <c r="G486" s="57" t="s">
        <v>8</v>
      </c>
      <c r="H486" s="192">
        <v>42551</v>
      </c>
    </row>
    <row r="487" spans="1:8" ht="24.75" customHeight="1" hidden="1">
      <c r="A487" s="58">
        <v>1</v>
      </c>
      <c r="B487" s="224"/>
      <c r="C487" s="51">
        <v>2</v>
      </c>
      <c r="D487" s="224"/>
      <c r="E487" s="51">
        <v>3</v>
      </c>
      <c r="F487" s="225"/>
      <c r="G487" s="51">
        <v>4</v>
      </c>
      <c r="H487" s="224"/>
    </row>
    <row r="488" spans="1:8" ht="24.75" customHeight="1" hidden="1">
      <c r="A488" s="59"/>
      <c r="B488" s="224"/>
      <c r="C488" s="52"/>
      <c r="D488" s="224"/>
      <c r="E488" s="52"/>
      <c r="F488" s="224"/>
      <c r="G488" s="52"/>
      <c r="H488" s="224"/>
    </row>
    <row r="489" spans="1:8" ht="24.75" customHeight="1" hidden="1" thickBot="1">
      <c r="A489" s="58">
        <v>1</v>
      </c>
      <c r="B489" s="69"/>
      <c r="C489" s="51">
        <v>2</v>
      </c>
      <c r="D489" s="69"/>
      <c r="E489" s="53">
        <v>3</v>
      </c>
      <c r="F489" s="69"/>
      <c r="G489" s="51">
        <v>4</v>
      </c>
      <c r="H489" s="69"/>
    </row>
    <row r="491" spans="1:8" ht="24.75" customHeight="1">
      <c r="A491" s="3"/>
      <c r="B491" s="3"/>
      <c r="C491" s="3"/>
      <c r="D491" s="128"/>
      <c r="E491" s="3"/>
      <c r="F491" s="3"/>
      <c r="G491" s="3"/>
      <c r="H491" s="3"/>
    </row>
    <row r="492" spans="1:8" ht="24.75" customHeight="1">
      <c r="A492" s="55"/>
      <c r="B492" s="129"/>
      <c r="C492" s="55"/>
      <c r="D492" s="129"/>
      <c r="E492" s="55"/>
      <c r="F492" s="129"/>
      <c r="G492" s="55"/>
      <c r="H492" s="129"/>
    </row>
    <row r="493" spans="1:8" ht="24.75" customHeight="1">
      <c r="A493" s="54"/>
      <c r="B493" s="125"/>
      <c r="C493" s="54"/>
      <c r="E493" s="54"/>
      <c r="F493" s="125"/>
      <c r="G493" s="54"/>
      <c r="H493" s="54"/>
    </row>
    <row r="494" spans="1:8" ht="24.75" customHeight="1">
      <c r="A494" s="5"/>
      <c r="B494" s="194"/>
      <c r="C494" s="5"/>
      <c r="E494" s="5"/>
      <c r="F494" s="16"/>
      <c r="G494" s="5"/>
      <c r="H494" s="16"/>
    </row>
    <row r="495" spans="1:8" ht="24.75" customHeight="1">
      <c r="A495" s="54"/>
      <c r="B495" s="30"/>
      <c r="C495" s="54"/>
      <c r="D495" s="30"/>
      <c r="E495" s="54"/>
      <c r="F495" s="30"/>
      <c r="G495" s="54"/>
      <c r="H495" s="30"/>
    </row>
    <row r="496" spans="1:8" ht="24.75" customHeight="1">
      <c r="A496" s="55"/>
      <c r="B496" s="96"/>
      <c r="C496" s="55"/>
      <c r="D496" s="96"/>
      <c r="E496" s="55"/>
      <c r="F496" s="96"/>
      <c r="G496" s="55"/>
      <c r="H496" s="96"/>
    </row>
    <row r="497" spans="1:8" ht="24.75" customHeight="1">
      <c r="A497" s="54"/>
      <c r="B497" s="125"/>
      <c r="C497" s="54"/>
      <c r="D497" s="126"/>
      <c r="E497" s="54"/>
      <c r="F497" s="125"/>
      <c r="G497" s="54"/>
      <c r="H497" s="3"/>
    </row>
    <row r="498" spans="1:8" ht="24.75" customHeight="1">
      <c r="A498" s="5"/>
      <c r="B498" s="125"/>
      <c r="C498" s="5"/>
      <c r="D498" s="195"/>
      <c r="E498" s="5"/>
      <c r="F498" s="194"/>
      <c r="G498" s="5"/>
      <c r="H498" s="3"/>
    </row>
    <row r="499" spans="1:8" ht="24.75" customHeight="1">
      <c r="A499" s="54"/>
      <c r="B499" s="30"/>
      <c r="C499" s="54"/>
      <c r="D499" s="30"/>
      <c r="E499" s="54"/>
      <c r="F499" s="30"/>
      <c r="G499" s="54"/>
      <c r="H499" s="30"/>
    </row>
    <row r="500" spans="1:8" ht="24.75" customHeight="1">
      <c r="A500" s="55"/>
      <c r="B500" s="96"/>
      <c r="C500" s="55"/>
      <c r="D500" s="96"/>
      <c r="E500" s="55"/>
      <c r="F500" s="96"/>
      <c r="G500" s="55"/>
      <c r="H500" s="96"/>
    </row>
    <row r="501" spans="1:8" ht="24.75" customHeight="1">
      <c r="A501" s="54"/>
      <c r="B501" s="94"/>
      <c r="C501" s="54"/>
      <c r="D501" s="94"/>
      <c r="E501" s="54"/>
      <c r="F501" s="196"/>
      <c r="G501" s="54"/>
      <c r="H501" s="3"/>
    </row>
    <row r="502" spans="1:8" ht="24.75" customHeight="1">
      <c r="A502" s="54"/>
      <c r="B502" s="94"/>
      <c r="C502" s="5"/>
      <c r="D502" s="94"/>
      <c r="E502" s="5"/>
      <c r="F502" s="125"/>
      <c r="G502" s="5"/>
      <c r="H502" s="3"/>
    </row>
    <row r="503" spans="1:8" ht="24.75" customHeight="1">
      <c r="A503" s="54"/>
      <c r="B503" s="30"/>
      <c r="C503" s="54"/>
      <c r="D503" s="30"/>
      <c r="E503" s="54"/>
      <c r="F503" s="30"/>
      <c r="G503" s="54"/>
      <c r="H503" s="30"/>
    </row>
    <row r="504" spans="1:8" ht="24.75" customHeight="1">
      <c r="A504" s="55"/>
      <c r="B504" s="96"/>
      <c r="C504" s="55"/>
      <c r="D504" s="96"/>
      <c r="E504" s="55"/>
      <c r="F504" s="96"/>
      <c r="G504" s="55"/>
      <c r="H504" s="96"/>
    </row>
    <row r="505" spans="1:8" ht="24.75" customHeight="1">
      <c r="A505" s="54"/>
      <c r="B505" s="125"/>
      <c r="C505" s="54"/>
      <c r="D505" s="30"/>
      <c r="E505" s="54"/>
      <c r="F505" s="30"/>
      <c r="G505" s="54"/>
      <c r="H505" s="30"/>
    </row>
    <row r="506" spans="1:8" ht="24.75" customHeight="1">
      <c r="A506" s="54"/>
      <c r="B506" s="132"/>
      <c r="C506" s="5"/>
      <c r="D506" s="30"/>
      <c r="E506" s="5"/>
      <c r="F506" s="30"/>
      <c r="G506" s="5"/>
      <c r="H506" s="30"/>
    </row>
    <row r="507" spans="1:8" ht="24.75" customHeight="1">
      <c r="A507" s="54"/>
      <c r="B507" s="30"/>
      <c r="C507" s="54"/>
      <c r="D507" s="30"/>
      <c r="E507" s="54"/>
      <c r="F507" s="30"/>
      <c r="G507" s="54"/>
      <c r="H507" s="30"/>
    </row>
    <row r="508" spans="1:8" ht="24.75" customHeight="1">
      <c r="A508" s="3"/>
      <c r="B508" s="3"/>
      <c r="C508" s="3"/>
      <c r="D508" s="128"/>
      <c r="E508" s="3"/>
      <c r="F508" s="3"/>
      <c r="G508" s="3"/>
      <c r="H508" s="3"/>
    </row>
    <row r="509" spans="1:8" ht="24.75" customHeight="1">
      <c r="A509" s="55"/>
      <c r="B509" s="129"/>
      <c r="C509" s="55"/>
      <c r="D509" s="129"/>
      <c r="E509" s="55"/>
      <c r="F509" s="129"/>
      <c r="G509" s="55"/>
      <c r="H509" s="129"/>
    </row>
    <row r="510" spans="1:8" ht="24.75" customHeight="1">
      <c r="A510" s="54"/>
      <c r="B510" s="96"/>
      <c r="C510" s="54"/>
      <c r="D510" s="28"/>
      <c r="E510" s="54"/>
      <c r="F510" s="27"/>
      <c r="G510" s="54"/>
      <c r="H510" s="54"/>
    </row>
    <row r="511" spans="1:8" ht="24.75" customHeight="1">
      <c r="A511" s="5"/>
      <c r="B511" s="16"/>
      <c r="C511" s="5"/>
      <c r="D511" s="16"/>
      <c r="E511" s="5"/>
      <c r="F511" s="16"/>
      <c r="G511" s="5"/>
      <c r="H511" s="16"/>
    </row>
    <row r="512" spans="1:8" ht="24.75" customHeight="1">
      <c r="A512" s="54"/>
      <c r="B512" s="30"/>
      <c r="C512" s="54"/>
      <c r="D512" s="30"/>
      <c r="E512" s="54"/>
      <c r="F512" s="30"/>
      <c r="G512" s="54"/>
      <c r="H512" s="30"/>
    </row>
    <row r="513" spans="1:11" ht="24.75" customHeight="1">
      <c r="A513" s="55"/>
      <c r="B513" s="96"/>
      <c r="C513" s="55"/>
      <c r="D513" s="96"/>
      <c r="E513" s="55"/>
      <c r="F513" s="96"/>
      <c r="G513" s="55"/>
      <c r="H513" s="96"/>
      <c r="K513" s="153"/>
    </row>
    <row r="514" spans="1:11" ht="24.75" customHeight="1">
      <c r="A514" s="54"/>
      <c r="B514" s="153"/>
      <c r="C514" s="54"/>
      <c r="D514" s="30"/>
      <c r="E514" s="54"/>
      <c r="F514" s="30"/>
      <c r="G514" s="54"/>
      <c r="H514" s="3"/>
      <c r="K514" s="153"/>
    </row>
    <row r="515" spans="1:11" ht="24.75" customHeight="1">
      <c r="A515" s="5"/>
      <c r="B515" s="153"/>
      <c r="C515" s="5"/>
      <c r="D515" s="30"/>
      <c r="E515" s="5"/>
      <c r="F515" s="30"/>
      <c r="G515" s="5"/>
      <c r="H515" s="3"/>
      <c r="K515" s="153"/>
    </row>
    <row r="516" spans="1:11" ht="24.75" customHeight="1">
      <c r="A516" s="54"/>
      <c r="B516" s="30"/>
      <c r="C516" s="54"/>
      <c r="D516" s="30"/>
      <c r="E516" s="54"/>
      <c r="F516" s="30"/>
      <c r="G516" s="54"/>
      <c r="H516" s="30"/>
      <c r="K516" s="153"/>
    </row>
    <row r="517" spans="1:11" ht="24.75" customHeight="1">
      <c r="A517" s="55"/>
      <c r="B517" s="96"/>
      <c r="C517" s="55"/>
      <c r="D517" s="96"/>
      <c r="E517" s="55"/>
      <c r="F517" s="96"/>
      <c r="G517" s="55"/>
      <c r="H517" s="96"/>
      <c r="K517" s="153"/>
    </row>
    <row r="518" spans="1:11" ht="24.75" customHeight="1">
      <c r="A518" s="54"/>
      <c r="B518" s="153"/>
      <c r="C518" s="54"/>
      <c r="D518" s="153"/>
      <c r="E518" s="54"/>
      <c r="F518" s="30"/>
      <c r="G518" s="54"/>
      <c r="H518" s="30"/>
      <c r="K518" s="153"/>
    </row>
    <row r="519" spans="1:11" ht="24.75" customHeight="1">
      <c r="A519" s="54"/>
      <c r="B519" s="153"/>
      <c r="C519" s="5"/>
      <c r="D519" s="153"/>
      <c r="E519" s="5"/>
      <c r="F519" s="30"/>
      <c r="G519" s="5"/>
      <c r="H519" s="30"/>
      <c r="K519" s="153"/>
    </row>
    <row r="520" spans="1:11" ht="24.75" customHeight="1">
      <c r="A520" s="54"/>
      <c r="B520" s="30"/>
      <c r="C520" s="54"/>
      <c r="D520" s="30"/>
      <c r="E520" s="54"/>
      <c r="F520" s="30"/>
      <c r="G520" s="54"/>
      <c r="H520" s="30"/>
      <c r="K520" s="153"/>
    </row>
    <row r="521" spans="1:11" ht="24.75" customHeight="1">
      <c r="A521" s="55"/>
      <c r="B521" s="96"/>
      <c r="C521" s="55"/>
      <c r="D521" s="96"/>
      <c r="E521" s="55"/>
      <c r="F521" s="96"/>
      <c r="G521" s="55"/>
      <c r="H521" s="96"/>
      <c r="K521" s="153"/>
    </row>
    <row r="522" spans="1:11" ht="24.75" customHeight="1">
      <c r="A522" s="54"/>
      <c r="B522" s="30"/>
      <c r="C522" s="54"/>
      <c r="D522" s="132"/>
      <c r="E522" s="54"/>
      <c r="F522" s="30"/>
      <c r="G522" s="54"/>
      <c r="H522" s="30"/>
      <c r="K522" s="153"/>
    </row>
    <row r="523" spans="1:8" ht="24.75" customHeight="1">
      <c r="A523" s="54"/>
      <c r="B523" s="30"/>
      <c r="C523" s="5"/>
      <c r="D523" s="132"/>
      <c r="E523" s="5"/>
      <c r="F523" s="30"/>
      <c r="G523" s="5"/>
      <c r="H523" s="30"/>
    </row>
    <row r="524" spans="1:8" ht="24.75" customHeight="1">
      <c r="A524" s="54"/>
      <c r="B524" s="30"/>
      <c r="C524" s="54"/>
      <c r="D524" s="30"/>
      <c r="E524" s="54"/>
      <c r="F524" s="30"/>
      <c r="G524" s="54"/>
      <c r="H524" s="30"/>
    </row>
    <row r="525" spans="1:8" ht="24.75" customHeight="1">
      <c r="A525" s="3"/>
      <c r="B525" s="3"/>
      <c r="C525" s="3"/>
      <c r="D525" s="128"/>
      <c r="E525" s="3"/>
      <c r="F525" s="3"/>
      <c r="G525" s="3"/>
      <c r="H525" s="3"/>
    </row>
    <row r="526" spans="1:8" ht="24.75" customHeight="1">
      <c r="A526" s="3"/>
      <c r="B526" s="3"/>
      <c r="C526" s="3"/>
      <c r="D526" s="128"/>
      <c r="E526" s="3"/>
      <c r="F526" s="3"/>
      <c r="G526" s="3"/>
      <c r="H526" s="3"/>
    </row>
    <row r="527" spans="1:8" ht="24.75" customHeight="1">
      <c r="A527" s="55"/>
      <c r="B527" s="129"/>
      <c r="C527" s="55"/>
      <c r="D527" s="129"/>
      <c r="E527" s="55"/>
      <c r="F527" s="129"/>
      <c r="G527" s="55"/>
      <c r="H527" s="129"/>
    </row>
    <row r="528" spans="1:8" ht="24.75" customHeight="1">
      <c r="A528" s="54"/>
      <c r="B528" s="125"/>
      <c r="C528" s="54"/>
      <c r="D528" s="126"/>
      <c r="E528" s="54"/>
      <c r="F528" s="125"/>
      <c r="G528" s="54"/>
      <c r="H528" s="54"/>
    </row>
    <row r="529" spans="1:8" ht="24.75" customHeight="1">
      <c r="A529" s="5"/>
      <c r="B529" s="194"/>
      <c r="C529" s="5"/>
      <c r="D529" s="16"/>
      <c r="E529" s="5"/>
      <c r="F529" s="16"/>
      <c r="G529" s="5"/>
      <c r="H529" s="16"/>
    </row>
    <row r="530" spans="1:8" ht="24.75" customHeight="1">
      <c r="A530" s="54"/>
      <c r="B530" s="30"/>
      <c r="C530" s="54"/>
      <c r="D530" s="30"/>
      <c r="E530" s="54"/>
      <c r="F530" s="30"/>
      <c r="G530" s="54"/>
      <c r="H530" s="30"/>
    </row>
    <row r="531" spans="1:8" ht="24.75" customHeight="1">
      <c r="A531" s="55"/>
      <c r="B531" s="96"/>
      <c r="C531" s="55"/>
      <c r="D531" s="96"/>
      <c r="E531" s="55"/>
      <c r="F531" s="96"/>
      <c r="G531" s="55"/>
      <c r="H531" s="96"/>
    </row>
    <row r="532" spans="1:8" ht="24.75" customHeight="1">
      <c r="A532" s="54"/>
      <c r="B532" s="125"/>
      <c r="C532" s="54"/>
      <c r="D532" s="126"/>
      <c r="E532" s="54"/>
      <c r="F532" s="125"/>
      <c r="G532" s="54"/>
      <c r="H532" s="3"/>
    </row>
    <row r="533" spans="1:8" ht="24.75" customHeight="1">
      <c r="A533" s="5"/>
      <c r="B533" s="125"/>
      <c r="C533" s="5"/>
      <c r="D533" s="195"/>
      <c r="E533" s="5"/>
      <c r="F533" s="194"/>
      <c r="G533" s="5"/>
      <c r="H533" s="3"/>
    </row>
    <row r="534" spans="1:8" ht="24.75" customHeight="1">
      <c r="A534" s="54"/>
      <c r="B534" s="30"/>
      <c r="C534" s="54"/>
      <c r="D534" s="30"/>
      <c r="E534" s="54"/>
      <c r="F534" s="30"/>
      <c r="G534" s="54"/>
      <c r="H534" s="30"/>
    </row>
    <row r="535" spans="1:8" ht="24.75" customHeight="1">
      <c r="A535" s="55"/>
      <c r="B535" s="96"/>
      <c r="C535" s="55"/>
      <c r="D535" s="96"/>
      <c r="E535" s="55"/>
      <c r="F535" s="96"/>
      <c r="G535" s="55"/>
      <c r="H535" s="96"/>
    </row>
    <row r="536" spans="1:8" ht="24.75" customHeight="1">
      <c r="A536" s="54"/>
      <c r="B536" s="94"/>
      <c r="C536" s="54"/>
      <c r="D536" s="94"/>
      <c r="E536" s="54"/>
      <c r="F536" s="196"/>
      <c r="G536" s="54"/>
      <c r="H536" s="3"/>
    </row>
    <row r="537" spans="1:8" ht="24.75" customHeight="1">
      <c r="A537" s="54"/>
      <c r="B537" s="94"/>
      <c r="C537" s="5"/>
      <c r="D537" s="94"/>
      <c r="E537" s="5"/>
      <c r="F537" s="125"/>
      <c r="G537" s="5"/>
      <c r="H537" s="3"/>
    </row>
    <row r="538" spans="1:8" ht="24.75" customHeight="1">
      <c r="A538" s="54"/>
      <c r="B538" s="30"/>
      <c r="C538" s="54"/>
      <c r="D538" s="30"/>
      <c r="E538" s="54"/>
      <c r="F538" s="30"/>
      <c r="G538" s="54"/>
      <c r="H538" s="30"/>
    </row>
    <row r="539" spans="1:8" ht="24.75" customHeight="1">
      <c r="A539" s="55"/>
      <c r="B539" s="96"/>
      <c r="C539" s="55"/>
      <c r="D539" s="96"/>
      <c r="E539" s="55"/>
      <c r="F539" s="96"/>
      <c r="G539" s="55"/>
      <c r="H539" s="96"/>
    </row>
    <row r="540" spans="1:8" ht="24.75" customHeight="1">
      <c r="A540" s="54"/>
      <c r="B540" s="125"/>
      <c r="C540" s="54"/>
      <c r="D540" s="30"/>
      <c r="E540" s="54"/>
      <c r="F540" s="30"/>
      <c r="G540" s="54"/>
      <c r="H540" s="30"/>
    </row>
    <row r="541" spans="1:8" ht="24.75" customHeight="1">
      <c r="A541" s="54"/>
      <c r="B541" s="132"/>
      <c r="C541" s="5"/>
      <c r="D541" s="30"/>
      <c r="E541" s="5"/>
      <c r="F541" s="30"/>
      <c r="G541" s="5"/>
      <c r="H541" s="30"/>
    </row>
    <row r="542" spans="1:8" ht="24.75" customHeight="1">
      <c r="A542" s="54"/>
      <c r="B542" s="30"/>
      <c r="C542" s="54"/>
      <c r="D542" s="30"/>
      <c r="E542" s="54"/>
      <c r="F542" s="30"/>
      <c r="G542" s="54"/>
      <c r="H542" s="30"/>
    </row>
    <row r="543" spans="1:8" ht="24.75" customHeight="1">
      <c r="A543" s="3"/>
      <c r="B543" s="3"/>
      <c r="C543" s="3"/>
      <c r="D543" s="128"/>
      <c r="E543" s="3"/>
      <c r="F543" s="3"/>
      <c r="G543" s="3"/>
      <c r="H543" s="3"/>
    </row>
    <row r="544" spans="1:8" ht="24.75" customHeight="1">
      <c r="A544" s="55"/>
      <c r="B544" s="129"/>
      <c r="C544" s="55"/>
      <c r="D544" s="129"/>
      <c r="E544" s="55"/>
      <c r="F544" s="129"/>
      <c r="G544" s="55"/>
      <c r="H544" s="129"/>
    </row>
    <row r="545" spans="1:8" ht="24.75" customHeight="1">
      <c r="A545" s="54"/>
      <c r="B545" s="96"/>
      <c r="C545" s="54"/>
      <c r="D545" s="28"/>
      <c r="E545" s="54"/>
      <c r="F545" s="27"/>
      <c r="G545" s="54"/>
      <c r="H545" s="54"/>
    </row>
    <row r="546" spans="1:8" ht="24.75" customHeight="1">
      <c r="A546" s="5"/>
      <c r="B546" s="16"/>
      <c r="C546" s="5"/>
      <c r="D546" s="16"/>
      <c r="E546" s="5"/>
      <c r="F546" s="16"/>
      <c r="G546" s="5"/>
      <c r="H546" s="16"/>
    </row>
    <row r="547" spans="1:8" ht="24.75" customHeight="1">
      <c r="A547" s="54"/>
      <c r="B547" s="30"/>
      <c r="C547" s="54"/>
      <c r="D547" s="30"/>
      <c r="E547" s="54"/>
      <c r="F547" s="30"/>
      <c r="G547" s="54"/>
      <c r="H547" s="30"/>
    </row>
    <row r="548" spans="1:8" ht="24.75" customHeight="1">
      <c r="A548" s="55"/>
      <c r="B548" s="96"/>
      <c r="C548" s="55"/>
      <c r="D548" s="96"/>
      <c r="E548" s="55"/>
      <c r="F548" s="96"/>
      <c r="G548" s="55"/>
      <c r="H548" s="96"/>
    </row>
    <row r="549" spans="1:8" ht="24.75" customHeight="1">
      <c r="A549" s="54"/>
      <c r="B549" s="153"/>
      <c r="C549" s="54"/>
      <c r="D549" s="30"/>
      <c r="E549" s="54"/>
      <c r="F549" s="30"/>
      <c r="G549" s="54"/>
      <c r="H549" s="3"/>
    </row>
    <row r="550" spans="1:8" ht="24.75" customHeight="1">
      <c r="A550" s="5"/>
      <c r="B550" s="153"/>
      <c r="C550" s="5"/>
      <c r="D550" s="30"/>
      <c r="E550" s="5"/>
      <c r="F550" s="30"/>
      <c r="G550" s="5"/>
      <c r="H550" s="3"/>
    </row>
    <row r="551" spans="1:8" ht="24.75" customHeight="1">
      <c r="A551" s="54"/>
      <c r="B551" s="30"/>
      <c r="C551" s="54"/>
      <c r="D551" s="30"/>
      <c r="E551" s="54"/>
      <c r="F551" s="30"/>
      <c r="G551" s="54"/>
      <c r="H551" s="30"/>
    </row>
    <row r="552" spans="1:8" ht="24.75" customHeight="1">
      <c r="A552" s="55"/>
      <c r="B552" s="96"/>
      <c r="C552" s="55"/>
      <c r="D552" s="96"/>
      <c r="E552" s="55"/>
      <c r="F552" s="96"/>
      <c r="G552" s="55"/>
      <c r="H552" s="96"/>
    </row>
    <row r="553" spans="1:8" ht="24.75" customHeight="1">
      <c r="A553" s="54"/>
      <c r="B553" s="153"/>
      <c r="C553" s="54"/>
      <c r="D553" s="153"/>
      <c r="E553" s="54"/>
      <c r="F553" s="30"/>
      <c r="G553" s="54"/>
      <c r="H553" s="30"/>
    </row>
    <row r="554" spans="1:8" ht="24.75" customHeight="1">
      <c r="A554" s="54"/>
      <c r="B554" s="153"/>
      <c r="C554" s="5"/>
      <c r="D554" s="153"/>
      <c r="E554" s="5"/>
      <c r="F554" s="30"/>
      <c r="G554" s="5"/>
      <c r="H554" s="30"/>
    </row>
    <row r="555" spans="1:8" ht="24.75" customHeight="1">
      <c r="A555" s="54"/>
      <c r="B555" s="30"/>
      <c r="C555" s="54"/>
      <c r="D555" s="30"/>
      <c r="E555" s="54"/>
      <c r="F555" s="30"/>
      <c r="G555" s="54"/>
      <c r="H555" s="30"/>
    </row>
    <row r="556" spans="1:8" ht="24.75" customHeight="1">
      <c r="A556" s="55"/>
      <c r="B556" s="96"/>
      <c r="C556" s="55"/>
      <c r="D556" s="96"/>
      <c r="E556" s="55"/>
      <c r="F556" s="96"/>
      <c r="G556" s="55"/>
      <c r="H556" s="96"/>
    </row>
    <row r="557" spans="1:8" ht="24.75" customHeight="1">
      <c r="A557" s="54"/>
      <c r="B557" s="30"/>
      <c r="C557" s="54"/>
      <c r="D557" s="132"/>
      <c r="E557" s="54"/>
      <c r="F557" s="30"/>
      <c r="G557" s="54"/>
      <c r="H557" s="30"/>
    </row>
    <row r="558" spans="1:8" ht="24.75" customHeight="1">
      <c r="A558" s="54"/>
      <c r="B558" s="30"/>
      <c r="C558" s="5"/>
      <c r="D558" s="132"/>
      <c r="E558" s="5"/>
      <c r="F558" s="30"/>
      <c r="G558" s="5"/>
      <c r="H558" s="30"/>
    </row>
    <row r="559" spans="1:8" ht="24.75" customHeight="1">
      <c r="A559" s="54"/>
      <c r="B559" s="30"/>
      <c r="C559" s="54"/>
      <c r="D559" s="30"/>
      <c r="E559" s="54"/>
      <c r="F559" s="30"/>
      <c r="G559" s="54"/>
      <c r="H559" s="30"/>
    </row>
    <row r="560" spans="1:8" ht="24.75" customHeight="1">
      <c r="A560" s="3"/>
      <c r="B560" s="3"/>
      <c r="C560" s="3"/>
      <c r="D560" s="128"/>
      <c r="E560" s="3"/>
      <c r="F560" s="3"/>
      <c r="G560" s="3"/>
      <c r="H560" s="3"/>
    </row>
    <row r="561" spans="1:8" ht="24.75" customHeight="1">
      <c r="A561" s="3"/>
      <c r="B561" s="3"/>
      <c r="C561" s="3"/>
      <c r="D561" s="128"/>
      <c r="E561" s="3"/>
      <c r="F561" s="3"/>
      <c r="G561" s="3"/>
      <c r="H561" s="3"/>
    </row>
    <row r="562" spans="1:8" ht="24.75" customHeight="1">
      <c r="A562" s="55"/>
      <c r="B562" s="129"/>
      <c r="C562" s="55"/>
      <c r="D562" s="129"/>
      <c r="E562" s="55"/>
      <c r="F562" s="129"/>
      <c r="G562" s="55"/>
      <c r="H562" s="129"/>
    </row>
    <row r="563" spans="1:8" ht="24.75" customHeight="1">
      <c r="A563" s="54"/>
      <c r="B563" s="125"/>
      <c r="C563" s="54"/>
      <c r="D563" s="126"/>
      <c r="E563" s="54"/>
      <c r="F563" s="125"/>
      <c r="G563" s="54"/>
      <c r="H563" s="54"/>
    </row>
    <row r="564" spans="1:8" ht="24.75" customHeight="1">
      <c r="A564" s="5"/>
      <c r="B564" s="194"/>
      <c r="C564" s="5"/>
      <c r="D564" s="16"/>
      <c r="E564" s="5"/>
      <c r="F564" s="16"/>
      <c r="G564" s="5"/>
      <c r="H564" s="16"/>
    </row>
    <row r="565" spans="1:8" ht="24.75" customHeight="1">
      <c r="A565" s="54"/>
      <c r="B565" s="30"/>
      <c r="C565" s="54"/>
      <c r="D565" s="30"/>
      <c r="E565" s="54"/>
      <c r="F565" s="30"/>
      <c r="G565" s="54"/>
      <c r="H565" s="30"/>
    </row>
    <row r="566" spans="1:8" ht="24.75" customHeight="1">
      <c r="A566" s="55"/>
      <c r="B566" s="96"/>
      <c r="C566" s="55"/>
      <c r="D566" s="96"/>
      <c r="E566" s="55"/>
      <c r="F566" s="96"/>
      <c r="G566" s="55"/>
      <c r="H566" s="96"/>
    </row>
    <row r="567" spans="1:8" ht="24.75" customHeight="1">
      <c r="A567" s="54"/>
      <c r="B567" s="125"/>
      <c r="C567" s="54"/>
      <c r="D567" s="126"/>
      <c r="E567" s="54"/>
      <c r="F567" s="125"/>
      <c r="G567" s="54"/>
      <c r="H567" s="3"/>
    </row>
    <row r="568" spans="1:8" ht="24.75" customHeight="1">
      <c r="A568" s="5"/>
      <c r="B568" s="125"/>
      <c r="C568" s="5"/>
      <c r="D568" s="195"/>
      <c r="E568" s="5"/>
      <c r="F568" s="194"/>
      <c r="G568" s="5"/>
      <c r="H568" s="3"/>
    </row>
    <row r="569" spans="1:8" ht="24.75" customHeight="1">
      <c r="A569" s="54"/>
      <c r="B569" s="30"/>
      <c r="C569" s="54"/>
      <c r="D569" s="30"/>
      <c r="E569" s="54"/>
      <c r="F569" s="30"/>
      <c r="G569" s="54"/>
      <c r="H569" s="30"/>
    </row>
    <row r="570" spans="1:8" ht="24.75" customHeight="1">
      <c r="A570" s="55"/>
      <c r="B570" s="96"/>
      <c r="C570" s="55"/>
      <c r="D570" s="96"/>
      <c r="E570" s="55"/>
      <c r="F570" s="96"/>
      <c r="G570" s="55"/>
      <c r="H570" s="96"/>
    </row>
    <row r="571" spans="1:8" ht="24.75" customHeight="1">
      <c r="A571" s="54"/>
      <c r="B571" s="94"/>
      <c r="C571" s="54"/>
      <c r="D571" s="94"/>
      <c r="E571" s="54"/>
      <c r="F571" s="196"/>
      <c r="G571" s="54"/>
      <c r="H571" s="3"/>
    </row>
    <row r="572" spans="1:8" ht="24.75" customHeight="1">
      <c r="A572" s="54"/>
      <c r="B572" s="94"/>
      <c r="C572" s="5"/>
      <c r="D572" s="94"/>
      <c r="E572" s="5"/>
      <c r="F572" s="125"/>
      <c r="G572" s="5"/>
      <c r="H572" s="3"/>
    </row>
    <row r="573" spans="1:8" ht="24.75" customHeight="1">
      <c r="A573" s="54"/>
      <c r="B573" s="30"/>
      <c r="C573" s="54"/>
      <c r="D573" s="30"/>
      <c r="E573" s="54"/>
      <c r="F573" s="30"/>
      <c r="G573" s="54"/>
      <c r="H573" s="30"/>
    </row>
    <row r="574" spans="1:8" ht="24.75" customHeight="1">
      <c r="A574" s="55"/>
      <c r="B574" s="96"/>
      <c r="C574" s="55"/>
      <c r="D574" s="96"/>
      <c r="E574" s="55"/>
      <c r="F574" s="96"/>
      <c r="G574" s="55"/>
      <c r="H574" s="96"/>
    </row>
    <row r="575" spans="1:8" ht="24.75" customHeight="1">
      <c r="A575" s="54"/>
      <c r="B575" s="125"/>
      <c r="C575" s="54"/>
      <c r="D575" s="30"/>
      <c r="E575" s="54"/>
      <c r="F575" s="30"/>
      <c r="G575" s="54"/>
      <c r="H575" s="30"/>
    </row>
    <row r="576" spans="1:8" ht="24.75" customHeight="1">
      <c r="A576" s="54"/>
      <c r="B576" s="132"/>
      <c r="C576" s="5"/>
      <c r="D576" s="30"/>
      <c r="E576" s="5"/>
      <c r="F576" s="30"/>
      <c r="G576" s="5"/>
      <c r="H576" s="30"/>
    </row>
    <row r="577" spans="1:8" ht="24.75" customHeight="1">
      <c r="A577" s="54"/>
      <c r="B577" s="30"/>
      <c r="C577" s="54"/>
      <c r="D577" s="30"/>
      <c r="E577" s="54"/>
      <c r="F577" s="30"/>
      <c r="G577" s="54"/>
      <c r="H577" s="30"/>
    </row>
    <row r="578" spans="1:8" ht="24.75" customHeight="1">
      <c r="A578" s="3"/>
      <c r="B578" s="3"/>
      <c r="C578" s="3"/>
      <c r="D578" s="128"/>
      <c r="E578" s="3"/>
      <c r="F578" s="3"/>
      <c r="G578" s="3"/>
      <c r="H578" s="3"/>
    </row>
    <row r="579" spans="1:8" ht="24.75" customHeight="1">
      <c r="A579" s="55"/>
      <c r="B579" s="129"/>
      <c r="C579" s="55"/>
      <c r="D579" s="129"/>
      <c r="E579" s="55"/>
      <c r="F579" s="129"/>
      <c r="G579" s="55"/>
      <c r="H579" s="129"/>
    </row>
    <row r="580" spans="1:8" ht="24.75" customHeight="1">
      <c r="A580" s="54"/>
      <c r="B580" s="96"/>
      <c r="C580" s="54"/>
      <c r="D580" s="28"/>
      <c r="E580" s="54"/>
      <c r="F580" s="27"/>
      <c r="G580" s="54"/>
      <c r="H580" s="54"/>
    </row>
    <row r="581" spans="1:8" ht="24.75" customHeight="1">
      <c r="A581" s="5"/>
      <c r="B581" s="16"/>
      <c r="C581" s="5"/>
      <c r="D581" s="16"/>
      <c r="E581" s="5"/>
      <c r="F581" s="16"/>
      <c r="G581" s="5"/>
      <c r="H581" s="16"/>
    </row>
    <row r="582" spans="1:8" ht="24.75" customHeight="1">
      <c r="A582" s="54"/>
      <c r="B582" s="30"/>
      <c r="C582" s="54"/>
      <c r="D582" s="30"/>
      <c r="E582" s="54"/>
      <c r="F582" s="30"/>
      <c r="G582" s="54"/>
      <c r="H582" s="30"/>
    </row>
    <row r="583" spans="1:8" ht="24.75" customHeight="1">
      <c r="A583" s="55"/>
      <c r="B583" s="96"/>
      <c r="C583" s="55"/>
      <c r="D583" s="96"/>
      <c r="E583" s="55"/>
      <c r="F583" s="96"/>
      <c r="G583" s="55"/>
      <c r="H583" s="96"/>
    </row>
    <row r="584" spans="1:8" ht="24.75" customHeight="1">
      <c r="A584" s="54"/>
      <c r="B584" s="153"/>
      <c r="C584" s="54"/>
      <c r="D584" s="30"/>
      <c r="E584" s="54"/>
      <c r="F584" s="30"/>
      <c r="G584" s="54"/>
      <c r="H584" s="3"/>
    </row>
    <row r="585" spans="1:8" ht="24.75" customHeight="1">
      <c r="A585" s="5"/>
      <c r="B585" s="153"/>
      <c r="C585" s="5"/>
      <c r="D585" s="30"/>
      <c r="E585" s="5"/>
      <c r="F585" s="30"/>
      <c r="G585" s="5"/>
      <c r="H585" s="3"/>
    </row>
    <row r="586" spans="1:8" ht="24.75" customHeight="1">
      <c r="A586" s="54"/>
      <c r="B586" s="30"/>
      <c r="C586" s="54"/>
      <c r="D586" s="30"/>
      <c r="E586" s="54"/>
      <c r="F586" s="30"/>
      <c r="G586" s="54"/>
      <c r="H586" s="30"/>
    </row>
    <row r="587" spans="1:8" ht="24.75" customHeight="1">
      <c r="A587" s="55"/>
      <c r="B587" s="96"/>
      <c r="C587" s="55"/>
      <c r="D587" s="96"/>
      <c r="E587" s="55"/>
      <c r="F587" s="96"/>
      <c r="G587" s="55"/>
      <c r="H587" s="96"/>
    </row>
    <row r="588" spans="1:8" ht="24.75" customHeight="1">
      <c r="A588" s="54"/>
      <c r="B588" s="153"/>
      <c r="C588" s="54"/>
      <c r="D588" s="153"/>
      <c r="E588" s="54"/>
      <c r="F588" s="30"/>
      <c r="G588" s="54"/>
      <c r="H588" s="30"/>
    </row>
    <row r="589" spans="1:8" ht="24.75" customHeight="1">
      <c r="A589" s="54"/>
      <c r="B589" s="153"/>
      <c r="C589" s="5"/>
      <c r="D589" s="153"/>
      <c r="E589" s="5"/>
      <c r="F589" s="30"/>
      <c r="G589" s="5"/>
      <c r="H589" s="30"/>
    </row>
    <row r="590" spans="1:8" ht="24.75" customHeight="1">
      <c r="A590" s="54"/>
      <c r="B590" s="30"/>
      <c r="C590" s="54"/>
      <c r="D590" s="30"/>
      <c r="E590" s="54"/>
      <c r="F590" s="30"/>
      <c r="G590" s="54"/>
      <c r="H590" s="30"/>
    </row>
    <row r="591" spans="1:8" ht="24.75" customHeight="1">
      <c r="A591" s="55"/>
      <c r="B591" s="96"/>
      <c r="C591" s="55"/>
      <c r="D591" s="96"/>
      <c r="E591" s="55"/>
      <c r="F591" s="96"/>
      <c r="G591" s="55"/>
      <c r="H591" s="96"/>
    </row>
    <row r="592" spans="1:8" ht="24.75" customHeight="1">
      <c r="A592" s="54"/>
      <c r="B592" s="30"/>
      <c r="C592" s="54"/>
      <c r="D592" s="132"/>
      <c r="E592" s="54"/>
      <c r="F592" s="30"/>
      <c r="G592" s="54"/>
      <c r="H592" s="30"/>
    </row>
    <row r="593" spans="1:8" ht="24.75" customHeight="1">
      <c r="A593" s="54"/>
      <c r="B593" s="30"/>
      <c r="C593" s="5"/>
      <c r="D593" s="132"/>
      <c r="E593" s="5"/>
      <c r="F593" s="30"/>
      <c r="G593" s="5"/>
      <c r="H593" s="30"/>
    </row>
    <row r="594" spans="1:8" ht="24.75" customHeight="1">
      <c r="A594" s="54"/>
      <c r="B594" s="30"/>
      <c r="C594" s="54"/>
      <c r="D594" s="30"/>
      <c r="E594" s="54"/>
      <c r="F594" s="30"/>
      <c r="G594" s="54"/>
      <c r="H594" s="30"/>
    </row>
    <row r="597" spans="1:8" ht="24.75" customHeight="1">
      <c r="A597" s="55"/>
      <c r="B597" s="124"/>
      <c r="C597" s="55"/>
      <c r="D597" s="124"/>
      <c r="E597" s="55"/>
      <c r="F597" s="124"/>
      <c r="G597" s="55"/>
      <c r="H597" s="124"/>
    </row>
    <row r="598" spans="1:8" ht="24.75" customHeight="1">
      <c r="A598" s="54"/>
      <c r="B598" s="16"/>
      <c r="C598" s="54"/>
      <c r="D598" s="16"/>
      <c r="E598" s="54"/>
      <c r="F598" s="16"/>
      <c r="G598" s="54"/>
      <c r="H598" s="16"/>
    </row>
    <row r="599" spans="1:8" ht="24.75" customHeight="1">
      <c r="A599" s="5"/>
      <c r="B599" s="27"/>
      <c r="C599" s="5"/>
      <c r="D599" s="5"/>
      <c r="E599" s="5"/>
      <c r="F599" s="2"/>
      <c r="G599" s="5"/>
      <c r="H599" s="27"/>
    </row>
    <row r="600" spans="1:8" ht="24.75" customHeight="1">
      <c r="A600" s="54"/>
      <c r="B600" s="27"/>
      <c r="C600" s="54"/>
      <c r="D600" s="54"/>
      <c r="E600" s="54"/>
      <c r="F600" s="27"/>
      <c r="G600" s="54"/>
      <c r="H600" s="27"/>
    </row>
    <row r="601" spans="1:8" ht="24.75" customHeight="1">
      <c r="A601" s="55"/>
      <c r="B601" s="96"/>
      <c r="C601" s="55"/>
      <c r="D601" s="96"/>
      <c r="E601" s="55"/>
      <c r="F601" s="96"/>
      <c r="G601" s="55"/>
      <c r="H601" s="96"/>
    </row>
    <row r="602" spans="1:8" ht="24.75" customHeight="1">
      <c r="A602" s="54"/>
      <c r="B602" s="125"/>
      <c r="C602" s="54"/>
      <c r="D602" s="126"/>
      <c r="E602" s="54"/>
      <c r="F602" s="90"/>
      <c r="G602" s="54"/>
      <c r="H602" s="30"/>
    </row>
    <row r="603" spans="1:8" ht="24.75" customHeight="1">
      <c r="A603" s="5"/>
      <c r="B603" s="125"/>
      <c r="C603" s="5"/>
      <c r="D603" s="126"/>
      <c r="E603" s="5"/>
      <c r="F603" s="90"/>
      <c r="G603" s="5"/>
      <c r="H603" s="30"/>
    </row>
    <row r="604" spans="1:8" ht="24.75" customHeight="1">
      <c r="A604" s="54"/>
      <c r="B604" s="30"/>
      <c r="C604" s="54"/>
      <c r="D604" s="30"/>
      <c r="E604" s="54"/>
      <c r="F604" s="30"/>
      <c r="G604" s="54"/>
      <c r="H604" s="30"/>
    </row>
    <row r="605" spans="1:8" ht="24.75" customHeight="1">
      <c r="A605" s="55"/>
      <c r="B605" s="96"/>
      <c r="C605" s="55"/>
      <c r="D605" s="96"/>
      <c r="E605" s="55"/>
      <c r="F605" s="96"/>
      <c r="G605" s="55"/>
      <c r="H605" s="96"/>
    </row>
    <row r="606" spans="1:8" ht="24.75" customHeight="1">
      <c r="A606" s="54"/>
      <c r="B606" s="125"/>
      <c r="C606" s="54"/>
      <c r="D606" s="30"/>
      <c r="E606" s="54"/>
      <c r="F606" s="30"/>
      <c r="G606" s="54"/>
      <c r="H606" s="30"/>
    </row>
    <row r="607" spans="1:8" ht="24.75" customHeight="1">
      <c r="A607" s="54"/>
      <c r="B607" s="125"/>
      <c r="C607" s="5"/>
      <c r="D607" s="30"/>
      <c r="E607" s="5"/>
      <c r="F607" s="30"/>
      <c r="G607" s="5"/>
      <c r="H607" s="30"/>
    </row>
    <row r="608" spans="1:8" ht="24.75" customHeight="1">
      <c r="A608" s="54"/>
      <c r="B608" s="30"/>
      <c r="C608" s="54"/>
      <c r="D608" s="30"/>
      <c r="E608" s="54"/>
      <c r="F608" s="30"/>
      <c r="G608" s="54"/>
      <c r="H608" s="30"/>
    </row>
    <row r="609" spans="1:8" ht="24.75" customHeight="1">
      <c r="A609" s="55"/>
      <c r="B609" s="96"/>
      <c r="C609" s="55"/>
      <c r="D609" s="96"/>
      <c r="E609" s="55"/>
      <c r="F609" s="96"/>
      <c r="G609" s="55"/>
      <c r="H609" s="96"/>
    </row>
    <row r="610" spans="1:8" ht="24.75" customHeight="1">
      <c r="A610" s="54"/>
      <c r="B610" s="127"/>
      <c r="C610" s="54"/>
      <c r="D610" s="127"/>
      <c r="E610" s="54"/>
      <c r="F610" s="30"/>
      <c r="G610" s="54"/>
      <c r="H610" s="30"/>
    </row>
    <row r="611" spans="1:8" ht="24.75" customHeight="1">
      <c r="A611" s="54"/>
      <c r="B611" s="127"/>
      <c r="C611" s="5"/>
      <c r="D611" s="127"/>
      <c r="E611" s="5"/>
      <c r="F611" s="30"/>
      <c r="G611" s="5"/>
      <c r="H611" s="30"/>
    </row>
    <row r="612" spans="1:8" ht="24.75" customHeight="1">
      <c r="A612" s="54"/>
      <c r="B612" s="30"/>
      <c r="C612" s="54"/>
      <c r="D612" s="30"/>
      <c r="E612" s="54"/>
      <c r="F612" s="30"/>
      <c r="G612" s="54"/>
      <c r="H612" s="30"/>
    </row>
    <row r="613" spans="1:8" ht="24.75" customHeight="1">
      <c r="A613" s="3"/>
      <c r="B613" s="3"/>
      <c r="C613" s="3"/>
      <c r="D613" s="128"/>
      <c r="E613" s="3"/>
      <c r="F613" s="3"/>
      <c r="G613" s="3"/>
      <c r="H613" s="3"/>
    </row>
    <row r="614" spans="1:8" ht="24.75" customHeight="1">
      <c r="A614" s="55"/>
      <c r="B614" s="129"/>
      <c r="C614" s="55"/>
      <c r="D614" s="129"/>
      <c r="E614" s="55"/>
      <c r="F614" s="129"/>
      <c r="G614" s="55"/>
      <c r="H614" s="129"/>
    </row>
    <row r="615" spans="1:8" ht="24.75" customHeight="1">
      <c r="A615" s="54"/>
      <c r="B615" s="96"/>
      <c r="C615" s="54"/>
      <c r="D615" s="28"/>
      <c r="E615" s="54"/>
      <c r="F615" s="27"/>
      <c r="G615" s="54"/>
      <c r="H615" s="54"/>
    </row>
    <row r="616" spans="1:8" ht="24.75" customHeight="1">
      <c r="A616" s="5"/>
      <c r="B616" s="16"/>
      <c r="C616" s="5"/>
      <c r="D616" s="16"/>
      <c r="E616" s="5"/>
      <c r="F616" s="16"/>
      <c r="G616" s="5"/>
      <c r="H616" s="16"/>
    </row>
    <row r="617" spans="1:8" ht="24.75" customHeight="1">
      <c r="A617" s="54"/>
      <c r="B617" s="30"/>
      <c r="C617" s="54"/>
      <c r="D617" s="30"/>
      <c r="E617" s="54"/>
      <c r="F617" s="27"/>
      <c r="G617" s="54"/>
      <c r="H617" s="54"/>
    </row>
    <row r="618" spans="1:8" ht="24.75" customHeight="1">
      <c r="A618" s="55"/>
      <c r="B618" s="96"/>
      <c r="C618" s="55"/>
      <c r="D618" s="96"/>
      <c r="E618" s="55"/>
      <c r="F618" s="96"/>
      <c r="G618" s="55"/>
      <c r="H618" s="96"/>
    </row>
    <row r="619" spans="1:8" ht="24.75" customHeight="1">
      <c r="A619" s="54"/>
      <c r="B619" s="130"/>
      <c r="C619" s="54"/>
      <c r="D619" s="108"/>
      <c r="E619" s="54"/>
      <c r="F619" s="125"/>
      <c r="G619" s="54"/>
      <c r="H619" s="30"/>
    </row>
    <row r="620" spans="1:8" ht="24.75" customHeight="1">
      <c r="A620" s="5"/>
      <c r="B620" s="130"/>
      <c r="C620" s="5"/>
      <c r="D620" s="108"/>
      <c r="E620" s="5"/>
      <c r="F620" s="125"/>
      <c r="G620" s="5"/>
      <c r="H620" s="30"/>
    </row>
    <row r="621" spans="1:8" ht="24.75" customHeight="1">
      <c r="A621" s="54"/>
      <c r="B621" s="30"/>
      <c r="C621" s="54"/>
      <c r="D621" s="30"/>
      <c r="E621" s="54"/>
      <c r="F621" s="30"/>
      <c r="G621" s="54"/>
      <c r="H621" s="30"/>
    </row>
    <row r="622" spans="1:8" ht="24.75" customHeight="1">
      <c r="A622" s="55"/>
      <c r="B622" s="96"/>
      <c r="C622" s="55"/>
      <c r="D622" s="96"/>
      <c r="E622" s="55"/>
      <c r="F622" s="96"/>
      <c r="G622" s="55"/>
      <c r="H622" s="96"/>
    </row>
    <row r="623" spans="1:8" ht="24.75" customHeight="1">
      <c r="A623" s="54"/>
      <c r="B623" s="130"/>
      <c r="C623" s="54"/>
      <c r="D623" s="125"/>
      <c r="E623" s="54"/>
      <c r="F623" s="30"/>
      <c r="G623" s="54"/>
      <c r="H623" s="30"/>
    </row>
    <row r="624" spans="1:8" ht="24.75" customHeight="1">
      <c r="A624" s="54"/>
      <c r="B624" s="131"/>
      <c r="C624" s="5"/>
      <c r="D624" s="125"/>
      <c r="E624" s="5"/>
      <c r="F624" s="30"/>
      <c r="G624" s="5"/>
      <c r="H624" s="30"/>
    </row>
    <row r="625" spans="1:8" ht="24.75" customHeight="1">
      <c r="A625" s="54"/>
      <c r="B625" s="30"/>
      <c r="C625" s="54"/>
      <c r="D625" s="30"/>
      <c r="E625" s="54"/>
      <c r="F625" s="30"/>
      <c r="G625" s="54"/>
      <c r="H625" s="30"/>
    </row>
    <row r="626" spans="1:8" ht="24.75" customHeight="1">
      <c r="A626" s="55"/>
      <c r="B626" s="96"/>
      <c r="C626" s="55"/>
      <c r="D626" s="96"/>
      <c r="E626" s="55"/>
      <c r="F626" s="96"/>
      <c r="G626" s="55"/>
      <c r="H626" s="96"/>
    </row>
    <row r="627" spans="1:8" ht="24.75" customHeight="1">
      <c r="A627" s="54"/>
      <c r="B627" s="30"/>
      <c r="C627" s="54"/>
      <c r="D627" s="132"/>
      <c r="E627" s="54"/>
      <c r="F627" s="30"/>
      <c r="G627" s="54"/>
      <c r="H627" s="30"/>
    </row>
    <row r="628" spans="1:8" ht="24.75" customHeight="1">
      <c r="A628" s="54"/>
      <c r="B628" s="30"/>
      <c r="C628" s="5"/>
      <c r="D628" s="132"/>
      <c r="E628" s="5"/>
      <c r="F628" s="30"/>
      <c r="G628" s="5"/>
      <c r="H628" s="30"/>
    </row>
    <row r="629" spans="1:8" ht="24.75" customHeight="1">
      <c r="A629" s="54"/>
      <c r="B629" s="30"/>
      <c r="C629" s="54"/>
      <c r="D629" s="30"/>
      <c r="E629" s="54"/>
      <c r="F629" s="30"/>
      <c r="G629" s="54"/>
      <c r="H629" s="30"/>
    </row>
    <row r="630" spans="1:8" ht="24.75" customHeight="1">
      <c r="A630" s="3"/>
      <c r="B630" s="3"/>
      <c r="C630" s="3"/>
      <c r="D630" s="128"/>
      <c r="E630" s="3"/>
      <c r="F630" s="3"/>
      <c r="G630" s="3"/>
      <c r="H630" s="3"/>
    </row>
    <row r="631" spans="1:8" ht="24.75" customHeight="1">
      <c r="A631" s="3"/>
      <c r="B631" s="3"/>
      <c r="C631" s="3"/>
      <c r="D631" s="128"/>
      <c r="E631" s="3"/>
      <c r="F631" s="3"/>
      <c r="G631" s="3"/>
      <c r="H631" s="3"/>
    </row>
  </sheetData>
  <sheetProtection/>
  <printOptions/>
  <pageMargins left="0.2362204724409449" right="0.1968503937007874" top="0.2755905511811024" bottom="0.1968503937007874" header="0.2755905511811024" footer="0.1968503937007874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tabColor theme="9" tint="-0.24997000396251678"/>
  </sheetPr>
  <dimension ref="A1:P478"/>
  <sheetViews>
    <sheetView zoomScalePageLayoutView="0" workbookViewId="0" topLeftCell="A1">
      <selection activeCell="I6" sqref="I6"/>
    </sheetView>
  </sheetViews>
  <sheetFormatPr defaultColWidth="9.140625" defaultRowHeight="24" customHeight="1"/>
  <cols>
    <col min="1" max="1" width="49.421875" style="162" customWidth="1"/>
    <col min="2" max="2" width="3.8515625" style="128" customWidth="1"/>
    <col min="3" max="3" width="48.28125" style="163" customWidth="1"/>
    <col min="4" max="4" width="50.140625" style="424" customWidth="1"/>
    <col min="5" max="5" width="15.140625" style="425" customWidth="1"/>
    <col min="6" max="6" width="8.8515625" style="128" customWidth="1"/>
    <col min="7" max="7" width="8.7109375" style="128" customWidth="1"/>
    <col min="8" max="8" width="3.00390625" style="128" customWidth="1"/>
    <col min="9" max="9" width="27.8515625" style="128" bestFit="1" customWidth="1"/>
    <col min="10" max="10" width="19.7109375" style="128" bestFit="1" customWidth="1"/>
    <col min="11" max="11" width="28.00390625" style="128" bestFit="1" customWidth="1"/>
    <col min="12" max="12" width="22.421875" style="128" bestFit="1" customWidth="1"/>
    <col min="13" max="13" width="20.8515625" style="128" customWidth="1"/>
    <col min="14" max="14" width="19.57421875" style="128" customWidth="1"/>
    <col min="15" max="15" width="10.8515625" style="128" bestFit="1" customWidth="1"/>
    <col min="16" max="16" width="4.140625" style="128" customWidth="1"/>
    <col min="17" max="17" width="12.28125" style="128" customWidth="1"/>
    <col min="18" max="18" width="13.421875" style="128" customWidth="1"/>
    <col min="19" max="19" width="7.7109375" style="128" customWidth="1"/>
    <col min="20" max="16384" width="9.140625" style="128" customWidth="1"/>
  </cols>
  <sheetData>
    <row r="1" spans="1:16" ht="24" customHeight="1">
      <c r="A1" s="490"/>
      <c r="B1" s="19"/>
      <c r="C1" s="491"/>
      <c r="D1" s="429" t="s">
        <v>142</v>
      </c>
      <c r="E1" s="488" t="s">
        <v>252</v>
      </c>
      <c r="F1" s="16"/>
      <c r="G1" s="426"/>
      <c r="H1" s="426"/>
      <c r="I1" s="16"/>
      <c r="J1" s="16"/>
      <c r="K1" s="426"/>
      <c r="L1" s="426"/>
      <c r="M1" s="16"/>
      <c r="N1" s="16"/>
      <c r="O1" s="426"/>
      <c r="P1" s="426"/>
    </row>
    <row r="2" spans="1:15" ht="24" customHeight="1">
      <c r="A2" s="18" t="s">
        <v>200</v>
      </c>
      <c r="B2" s="228"/>
      <c r="C2" s="18" t="s">
        <v>204</v>
      </c>
      <c r="D2" s="429">
        <v>43556</v>
      </c>
      <c r="E2" s="489"/>
      <c r="F2" s="423"/>
      <c r="G2" s="427"/>
      <c r="I2" s="16"/>
      <c r="J2" s="16"/>
      <c r="K2" s="427"/>
      <c r="M2" s="423"/>
      <c r="N2" s="423"/>
      <c r="O2" s="427"/>
    </row>
    <row r="3" spans="1:15" ht="24" customHeight="1">
      <c r="A3" s="18" t="s">
        <v>200</v>
      </c>
      <c r="B3" s="18"/>
      <c r="C3" s="18" t="s">
        <v>205</v>
      </c>
      <c r="D3" s="429">
        <v>43556</v>
      </c>
      <c r="E3" s="489"/>
      <c r="F3" s="423"/>
      <c r="G3" s="427"/>
      <c r="J3" s="16"/>
      <c r="K3" s="427"/>
      <c r="M3" s="423"/>
      <c r="N3" s="423"/>
      <c r="O3" s="427"/>
    </row>
    <row r="4" spans="1:15" ht="24" customHeight="1">
      <c r="A4" s="457" t="s">
        <v>200</v>
      </c>
      <c r="B4" s="495"/>
      <c r="C4" s="457" t="s">
        <v>201</v>
      </c>
      <c r="D4" s="496">
        <v>43559</v>
      </c>
      <c r="E4" s="497"/>
      <c r="F4" s="423"/>
      <c r="G4" s="427"/>
      <c r="I4" s="16"/>
      <c r="J4" s="16"/>
      <c r="M4" s="423"/>
      <c r="N4" s="423"/>
      <c r="O4" s="427"/>
    </row>
    <row r="5" spans="1:15" ht="24" customHeight="1">
      <c r="A5" s="457" t="s">
        <v>206</v>
      </c>
      <c r="B5" s="457"/>
      <c r="C5" s="457" t="s">
        <v>202</v>
      </c>
      <c r="D5" s="498">
        <v>43559</v>
      </c>
      <c r="E5" s="497"/>
      <c r="F5" s="423"/>
      <c r="G5" s="427"/>
      <c r="I5" s="16"/>
      <c r="J5" s="16"/>
      <c r="K5" s="427"/>
      <c r="M5" s="423"/>
      <c r="N5" s="423"/>
      <c r="O5" s="427"/>
    </row>
    <row r="6" spans="1:15" ht="24" customHeight="1">
      <c r="A6" s="457" t="s">
        <v>249</v>
      </c>
      <c r="B6" s="499"/>
      <c r="C6" s="457" t="s">
        <v>246</v>
      </c>
      <c r="D6" s="498">
        <v>43559</v>
      </c>
      <c r="E6" s="497" t="s">
        <v>254</v>
      </c>
      <c r="F6" s="423"/>
      <c r="G6" s="427"/>
      <c r="I6" s="16"/>
      <c r="J6" s="16"/>
      <c r="K6" s="427"/>
      <c r="M6" s="423"/>
      <c r="N6" s="423"/>
      <c r="O6" s="427"/>
    </row>
    <row r="7" spans="1:15" ht="24" customHeight="1">
      <c r="A7" s="18" t="s">
        <v>203</v>
      </c>
      <c r="B7" s="18"/>
      <c r="C7" s="18" t="s">
        <v>204</v>
      </c>
      <c r="D7" s="290">
        <v>43563</v>
      </c>
      <c r="E7" s="489"/>
      <c r="F7" s="423"/>
      <c r="G7" s="427"/>
      <c r="I7" s="16"/>
      <c r="J7" s="16"/>
      <c r="K7" s="427"/>
      <c r="M7" s="423"/>
      <c r="N7" s="423"/>
      <c r="O7" s="427"/>
    </row>
    <row r="8" spans="1:15" ht="24" customHeight="1">
      <c r="A8" s="18" t="s">
        <v>203</v>
      </c>
      <c r="B8" s="18"/>
      <c r="C8" s="18" t="s">
        <v>205</v>
      </c>
      <c r="D8" s="290">
        <v>43563</v>
      </c>
      <c r="E8" s="489"/>
      <c r="F8" s="423"/>
      <c r="G8" s="427"/>
      <c r="I8" s="16"/>
      <c r="J8" s="16"/>
      <c r="K8" s="427"/>
      <c r="M8" s="423"/>
      <c r="N8" s="423"/>
      <c r="O8" s="427"/>
    </row>
    <row r="9" spans="1:15" ht="24" customHeight="1">
      <c r="A9" s="18" t="s">
        <v>166</v>
      </c>
      <c r="B9" s="19"/>
      <c r="C9" s="18" t="s">
        <v>233</v>
      </c>
      <c r="D9" s="429">
        <v>43563</v>
      </c>
      <c r="E9" s="489"/>
      <c r="F9" s="423"/>
      <c r="G9" s="427"/>
      <c r="I9" s="16"/>
      <c r="J9" s="16"/>
      <c r="K9" s="427"/>
      <c r="M9" s="423"/>
      <c r="N9" s="423"/>
      <c r="O9" s="427"/>
    </row>
    <row r="10" spans="1:15" ht="24" customHeight="1">
      <c r="A10" s="18" t="s">
        <v>57</v>
      </c>
      <c r="B10" s="19"/>
      <c r="C10" s="18" t="s">
        <v>176</v>
      </c>
      <c r="D10" s="429">
        <v>43563</v>
      </c>
      <c r="E10" s="489"/>
      <c r="F10" s="423"/>
      <c r="G10" s="427"/>
      <c r="I10" s="16"/>
      <c r="J10" s="16"/>
      <c r="K10" s="427"/>
      <c r="M10" s="423"/>
      <c r="N10" s="423"/>
      <c r="O10" s="427"/>
    </row>
    <row r="11" spans="1:11" ht="24" customHeight="1">
      <c r="A11" s="457" t="s">
        <v>244</v>
      </c>
      <c r="B11" s="499"/>
      <c r="C11" s="457" t="s">
        <v>245</v>
      </c>
      <c r="D11" s="496">
        <v>43566</v>
      </c>
      <c r="E11" s="497"/>
      <c r="F11" s="16"/>
      <c r="G11" s="427"/>
      <c r="I11" s="16"/>
      <c r="J11" s="16"/>
      <c r="K11" s="16"/>
    </row>
    <row r="12" spans="1:10" ht="24" customHeight="1">
      <c r="A12" s="457" t="s">
        <v>244</v>
      </c>
      <c r="B12" s="499"/>
      <c r="C12" s="457" t="s">
        <v>246</v>
      </c>
      <c r="D12" s="498">
        <v>43566</v>
      </c>
      <c r="E12" s="497" t="s">
        <v>254</v>
      </c>
      <c r="I12" s="16"/>
      <c r="J12" s="16"/>
    </row>
    <row r="13" spans="1:10" ht="24" customHeight="1">
      <c r="A13" s="457" t="s">
        <v>249</v>
      </c>
      <c r="B13" s="499"/>
      <c r="C13" s="457" t="s">
        <v>247</v>
      </c>
      <c r="D13" s="498">
        <v>43566</v>
      </c>
      <c r="E13" s="497" t="s">
        <v>254</v>
      </c>
      <c r="I13" s="16"/>
      <c r="J13" s="16"/>
    </row>
    <row r="14" spans="1:10" ht="24" customHeight="1">
      <c r="A14" s="457" t="s">
        <v>176</v>
      </c>
      <c r="B14" s="499"/>
      <c r="C14" s="457" t="s">
        <v>233</v>
      </c>
      <c r="D14" s="498">
        <v>43566</v>
      </c>
      <c r="E14" s="497"/>
      <c r="I14" s="16"/>
      <c r="J14" s="16"/>
    </row>
    <row r="15" spans="1:10" ht="24" customHeight="1">
      <c r="A15" s="18" t="s">
        <v>166</v>
      </c>
      <c r="B15" s="19"/>
      <c r="C15" s="18" t="s">
        <v>176</v>
      </c>
      <c r="D15" s="290">
        <v>43570</v>
      </c>
      <c r="E15" s="489"/>
      <c r="I15" s="16"/>
      <c r="J15" s="16"/>
    </row>
    <row r="16" spans="1:10" ht="24" customHeight="1">
      <c r="A16" s="18" t="s">
        <v>194</v>
      </c>
      <c r="B16" s="428"/>
      <c r="C16" s="18" t="s">
        <v>233</v>
      </c>
      <c r="D16" s="290">
        <v>43570</v>
      </c>
      <c r="E16" s="489"/>
      <c r="I16" s="16"/>
      <c r="J16" s="16"/>
    </row>
    <row r="17" spans="1:5" ht="24" customHeight="1">
      <c r="A17" s="457" t="s">
        <v>200</v>
      </c>
      <c r="B17" s="495"/>
      <c r="C17" s="457" t="s">
        <v>203</v>
      </c>
      <c r="D17" s="498">
        <v>43580</v>
      </c>
      <c r="E17" s="497"/>
    </row>
    <row r="18" spans="1:5" ht="24" customHeight="1">
      <c r="A18" s="457" t="s">
        <v>201</v>
      </c>
      <c r="B18" s="495"/>
      <c r="C18" s="457" t="s">
        <v>202</v>
      </c>
      <c r="D18" s="496">
        <v>43580</v>
      </c>
      <c r="E18" s="497"/>
    </row>
    <row r="19" spans="1:5" ht="24" customHeight="1">
      <c r="A19" s="457" t="s">
        <v>244</v>
      </c>
      <c r="B19" s="500"/>
      <c r="C19" s="457" t="s">
        <v>247</v>
      </c>
      <c r="D19" s="498">
        <v>43580</v>
      </c>
      <c r="E19" s="497" t="s">
        <v>254</v>
      </c>
    </row>
    <row r="20" spans="1:5" ht="24" customHeight="1">
      <c r="A20" s="457" t="s">
        <v>166</v>
      </c>
      <c r="B20" s="500"/>
      <c r="C20" s="457" t="s">
        <v>237</v>
      </c>
      <c r="D20" s="496">
        <v>43580</v>
      </c>
      <c r="E20" s="497"/>
    </row>
    <row r="21" spans="1:5" ht="24" customHeight="1">
      <c r="A21" s="18" t="s">
        <v>194</v>
      </c>
      <c r="B21" s="428"/>
      <c r="C21" s="18" t="s">
        <v>176</v>
      </c>
      <c r="D21" s="429">
        <v>43584</v>
      </c>
      <c r="E21" s="489"/>
    </row>
    <row r="22" spans="1:5" ht="24" customHeight="1">
      <c r="A22" s="18" t="s">
        <v>57</v>
      </c>
      <c r="B22" s="428"/>
      <c r="C22" s="18" t="s">
        <v>233</v>
      </c>
      <c r="D22" s="429">
        <v>43584</v>
      </c>
      <c r="E22" s="489"/>
    </row>
    <row r="23" spans="1:5" ht="24" customHeight="1">
      <c r="A23" s="457" t="s">
        <v>57</v>
      </c>
      <c r="B23" s="499"/>
      <c r="C23" s="457" t="s">
        <v>237</v>
      </c>
      <c r="D23" s="498">
        <v>43587</v>
      </c>
      <c r="E23" s="497"/>
    </row>
    <row r="24" spans="1:5" ht="24" customHeight="1">
      <c r="A24" s="457" t="s">
        <v>166</v>
      </c>
      <c r="B24" s="499"/>
      <c r="C24" s="457" t="s">
        <v>57</v>
      </c>
      <c r="D24" s="498">
        <v>43587</v>
      </c>
      <c r="E24" s="497"/>
    </row>
    <row r="25" spans="1:5" ht="24" customHeight="1">
      <c r="A25" s="18" t="s">
        <v>206</v>
      </c>
      <c r="B25" s="18"/>
      <c r="C25" s="18" t="s">
        <v>204</v>
      </c>
      <c r="D25" s="429">
        <v>43591</v>
      </c>
      <c r="E25" s="489"/>
    </row>
    <row r="26" spans="1:5" ht="24" customHeight="1">
      <c r="A26" s="18" t="s">
        <v>206</v>
      </c>
      <c r="B26" s="18"/>
      <c r="C26" s="18" t="s">
        <v>205</v>
      </c>
      <c r="D26" s="429">
        <v>43591</v>
      </c>
      <c r="E26" s="489"/>
    </row>
    <row r="27" spans="1:5" ht="24" customHeight="1">
      <c r="A27" s="457" t="s">
        <v>206</v>
      </c>
      <c r="B27" s="457"/>
      <c r="C27" s="457" t="s">
        <v>201</v>
      </c>
      <c r="D27" s="498">
        <v>43594</v>
      </c>
      <c r="E27" s="497"/>
    </row>
    <row r="28" spans="1:5" ht="24" customHeight="1">
      <c r="A28" s="457" t="s">
        <v>251</v>
      </c>
      <c r="B28" s="501"/>
      <c r="C28" s="457" t="s">
        <v>248</v>
      </c>
      <c r="D28" s="498">
        <v>43594</v>
      </c>
      <c r="E28" s="497" t="s">
        <v>254</v>
      </c>
    </row>
    <row r="29" spans="1:5" ht="24" customHeight="1">
      <c r="A29" s="457" t="s">
        <v>176</v>
      </c>
      <c r="B29" s="500"/>
      <c r="C29" s="457" t="s">
        <v>237</v>
      </c>
      <c r="D29" s="498">
        <v>43594</v>
      </c>
      <c r="E29" s="497"/>
    </row>
    <row r="30" spans="1:10" ht="24" customHeight="1">
      <c r="A30" s="457" t="s">
        <v>194</v>
      </c>
      <c r="B30" s="499"/>
      <c r="C30" s="457" t="s">
        <v>57</v>
      </c>
      <c r="D30" s="498">
        <v>43594</v>
      </c>
      <c r="E30" s="497"/>
      <c r="I30" s="16"/>
      <c r="J30" s="16"/>
    </row>
    <row r="31" spans="1:10" ht="24" customHeight="1">
      <c r="A31" s="457" t="s">
        <v>200</v>
      </c>
      <c r="B31" s="495"/>
      <c r="C31" s="457" t="s">
        <v>202</v>
      </c>
      <c r="D31" s="496">
        <v>43601</v>
      </c>
      <c r="E31" s="497"/>
      <c r="I31" s="16"/>
      <c r="J31" s="16"/>
    </row>
    <row r="32" spans="1:10" ht="24" customHeight="1">
      <c r="A32" s="457" t="s">
        <v>201</v>
      </c>
      <c r="B32" s="495"/>
      <c r="C32" s="457" t="s">
        <v>203</v>
      </c>
      <c r="D32" s="496">
        <v>43601</v>
      </c>
      <c r="E32" s="497"/>
      <c r="I32" s="16"/>
      <c r="J32" s="16"/>
    </row>
    <row r="33" spans="1:10" ht="24" customHeight="1">
      <c r="A33" s="457" t="s">
        <v>250</v>
      </c>
      <c r="B33" s="502"/>
      <c r="C33" s="457" t="s">
        <v>248</v>
      </c>
      <c r="D33" s="496">
        <v>43601</v>
      </c>
      <c r="E33" s="497" t="s">
        <v>254</v>
      </c>
      <c r="I33" s="16"/>
      <c r="J33" s="16"/>
    </row>
    <row r="34" spans="1:10" ht="24" customHeight="1">
      <c r="A34" s="18" t="s">
        <v>202</v>
      </c>
      <c r="B34" s="18"/>
      <c r="C34" s="18" t="s">
        <v>205</v>
      </c>
      <c r="D34" s="290">
        <v>43605</v>
      </c>
      <c r="E34" s="489"/>
      <c r="I34" s="16"/>
      <c r="J34" s="16"/>
    </row>
    <row r="35" spans="1:10" ht="24" customHeight="1">
      <c r="A35" s="18" t="s">
        <v>204</v>
      </c>
      <c r="B35" s="18"/>
      <c r="C35" s="18" t="s">
        <v>205</v>
      </c>
      <c r="D35" s="429">
        <v>43605</v>
      </c>
      <c r="E35" s="489"/>
      <c r="I35" s="16"/>
      <c r="J35" s="16"/>
    </row>
    <row r="36" spans="1:10" ht="24" customHeight="1">
      <c r="A36" s="457" t="s">
        <v>202</v>
      </c>
      <c r="B36" s="457"/>
      <c r="C36" s="457" t="s">
        <v>203</v>
      </c>
      <c r="D36" s="498">
        <v>43608</v>
      </c>
      <c r="E36" s="497"/>
      <c r="I36" s="16"/>
      <c r="J36" s="16"/>
    </row>
    <row r="37" spans="1:10" ht="24" customHeight="1">
      <c r="A37" s="457" t="s">
        <v>250</v>
      </c>
      <c r="B37" s="499"/>
      <c r="C37" s="457" t="s">
        <v>247</v>
      </c>
      <c r="D37" s="496">
        <v>43608</v>
      </c>
      <c r="E37" s="497" t="s">
        <v>254</v>
      </c>
      <c r="I37" s="16"/>
      <c r="J37" s="16"/>
    </row>
    <row r="38" spans="1:5" ht="24" customHeight="1">
      <c r="A38" s="457" t="s">
        <v>244</v>
      </c>
      <c r="B38" s="499"/>
      <c r="C38" s="457" t="s">
        <v>248</v>
      </c>
      <c r="D38" s="496">
        <v>43608</v>
      </c>
      <c r="E38" s="497"/>
    </row>
    <row r="39" spans="1:5" ht="24" customHeight="1">
      <c r="A39" s="457" t="s">
        <v>249</v>
      </c>
      <c r="B39" s="499"/>
      <c r="C39" s="457" t="s">
        <v>248</v>
      </c>
      <c r="D39" s="496">
        <v>43608</v>
      </c>
      <c r="E39" s="497"/>
    </row>
    <row r="40" spans="1:5" ht="24" customHeight="1">
      <c r="A40" s="457" t="s">
        <v>166</v>
      </c>
      <c r="B40" s="499"/>
      <c r="C40" s="457" t="s">
        <v>194</v>
      </c>
      <c r="D40" s="498">
        <v>43608</v>
      </c>
      <c r="E40" s="497"/>
    </row>
    <row r="41" spans="1:5" ht="24" customHeight="1">
      <c r="A41" s="18" t="s">
        <v>201</v>
      </c>
      <c r="B41" s="228"/>
      <c r="C41" s="18" t="s">
        <v>204</v>
      </c>
      <c r="D41" s="290">
        <v>43612</v>
      </c>
      <c r="E41" s="489"/>
    </row>
    <row r="42" spans="1:5" ht="24" customHeight="1">
      <c r="A42" s="18" t="s">
        <v>201</v>
      </c>
      <c r="B42" s="228"/>
      <c r="C42" s="18" t="s">
        <v>205</v>
      </c>
      <c r="D42" s="290">
        <v>43612</v>
      </c>
      <c r="E42" s="489"/>
    </row>
    <row r="43" spans="1:5" ht="24" customHeight="1">
      <c r="A43" s="18" t="s">
        <v>202</v>
      </c>
      <c r="B43" s="18"/>
      <c r="C43" s="18" t="s">
        <v>204</v>
      </c>
      <c r="D43" s="429">
        <v>43619</v>
      </c>
      <c r="E43" s="489"/>
    </row>
    <row r="44" spans="1:5" ht="24" customHeight="1">
      <c r="A44" s="457" t="s">
        <v>206</v>
      </c>
      <c r="B44" s="457"/>
      <c r="C44" s="457" t="s">
        <v>200</v>
      </c>
      <c r="D44" s="498">
        <v>43622</v>
      </c>
      <c r="E44" s="497"/>
    </row>
    <row r="45" spans="1:5" ht="24" customHeight="1">
      <c r="A45" s="457" t="s">
        <v>206</v>
      </c>
      <c r="B45" s="457"/>
      <c r="C45" s="457" t="s">
        <v>203</v>
      </c>
      <c r="D45" s="496">
        <v>43622</v>
      </c>
      <c r="E45" s="497"/>
    </row>
    <row r="46" spans="1:5" ht="24" customHeight="1">
      <c r="A46" s="457" t="s">
        <v>233</v>
      </c>
      <c r="B46" s="500"/>
      <c r="C46" s="457" t="s">
        <v>237</v>
      </c>
      <c r="D46" s="498">
        <v>43622</v>
      </c>
      <c r="E46" s="497" t="s">
        <v>254</v>
      </c>
    </row>
    <row r="47" spans="1:5" ht="24" customHeight="1">
      <c r="A47" s="457" t="s">
        <v>194</v>
      </c>
      <c r="B47" s="500"/>
      <c r="C47" s="457" t="s">
        <v>237</v>
      </c>
      <c r="D47" s="498">
        <v>43629</v>
      </c>
      <c r="E47" s="497" t="s">
        <v>254</v>
      </c>
    </row>
    <row r="48" spans="1:3" ht="24" customHeight="1">
      <c r="A48" s="30"/>
      <c r="B48" s="493"/>
      <c r="C48" s="30"/>
    </row>
    <row r="49" spans="1:4" ht="24" customHeight="1">
      <c r="A49" s="30"/>
      <c r="B49" s="493"/>
      <c r="C49" s="30"/>
      <c r="D49" s="494"/>
    </row>
    <row r="50" spans="1:4" ht="24" customHeight="1">
      <c r="A50" s="30"/>
      <c r="B50" s="493"/>
      <c r="C50" s="30"/>
      <c r="D50" s="494"/>
    </row>
    <row r="51" spans="1:3" ht="24" customHeight="1">
      <c r="A51" s="30"/>
      <c r="B51" s="16"/>
      <c r="C51" s="30"/>
    </row>
    <row r="52" spans="1:3" ht="24" customHeight="1">
      <c r="A52" s="30"/>
      <c r="B52" s="16"/>
      <c r="C52" s="30"/>
    </row>
    <row r="53" spans="1:3" ht="24" customHeight="1">
      <c r="A53" s="30"/>
      <c r="B53" s="493"/>
      <c r="C53" s="30"/>
    </row>
    <row r="54" spans="1:4" ht="24" customHeight="1">
      <c r="A54" s="30"/>
      <c r="B54" s="493"/>
      <c r="C54" s="30"/>
      <c r="D54" s="494"/>
    </row>
    <row r="55" spans="1:3" ht="24" customHeight="1">
      <c r="A55" s="30"/>
      <c r="B55" s="493"/>
      <c r="C55" s="30"/>
    </row>
    <row r="56" spans="1:3" ht="24" customHeight="1">
      <c r="A56" s="30"/>
      <c r="B56" s="493"/>
      <c r="C56" s="30"/>
    </row>
    <row r="57" spans="1:4" ht="24" customHeight="1">
      <c r="A57" s="135"/>
      <c r="B57" s="16"/>
      <c r="C57" s="30"/>
      <c r="D57" s="494"/>
    </row>
    <row r="58" spans="1:8" ht="24" customHeight="1">
      <c r="A58" s="135"/>
      <c r="B58" s="16"/>
      <c r="C58" s="30"/>
      <c r="D58" s="494"/>
      <c r="F58" s="16"/>
      <c r="H58" s="16"/>
    </row>
    <row r="59" spans="1:8" ht="24" customHeight="1">
      <c r="A59" s="135"/>
      <c r="B59" s="16"/>
      <c r="C59" s="30"/>
      <c r="D59" s="494"/>
      <c r="F59" s="16"/>
      <c r="H59" s="16"/>
    </row>
    <row r="60" spans="1:3" ht="24" customHeight="1">
      <c r="A60" s="30"/>
      <c r="B60" s="16"/>
      <c r="C60" s="135"/>
    </row>
    <row r="61" spans="1:4" ht="24" customHeight="1">
      <c r="A61" s="30"/>
      <c r="B61" s="16"/>
      <c r="C61" s="135"/>
      <c r="D61" s="494"/>
    </row>
    <row r="62" spans="1:4" ht="24" customHeight="1">
      <c r="A62" s="30"/>
      <c r="B62" s="16"/>
      <c r="C62" s="135"/>
      <c r="D62" s="494"/>
    </row>
    <row r="63" spans="1:4" ht="24" customHeight="1">
      <c r="A63" s="30"/>
      <c r="B63" s="16"/>
      <c r="C63" s="30"/>
      <c r="D63" s="494"/>
    </row>
    <row r="64" spans="1:3" ht="24" customHeight="1">
      <c r="A64" s="30"/>
      <c r="B64" s="493"/>
      <c r="C64" s="30"/>
    </row>
    <row r="65" spans="1:3" ht="24" customHeight="1">
      <c r="A65" s="30"/>
      <c r="B65" s="493"/>
      <c r="C65" s="30"/>
    </row>
    <row r="66" spans="1:3" ht="24" customHeight="1">
      <c r="A66" s="30"/>
      <c r="B66" s="3"/>
      <c r="C66" s="135"/>
    </row>
    <row r="67" spans="1:4" ht="24" customHeight="1">
      <c r="A67" s="30"/>
      <c r="B67" s="493"/>
      <c r="C67" s="30"/>
      <c r="D67" s="494"/>
    </row>
    <row r="68" spans="1:4" ht="24" customHeight="1">
      <c r="A68" s="30"/>
      <c r="B68" s="493"/>
      <c r="C68" s="30"/>
      <c r="D68" s="494"/>
    </row>
    <row r="69" spans="1:4" ht="24" customHeight="1">
      <c r="A69" s="30"/>
      <c r="B69" s="493"/>
      <c r="C69" s="30"/>
      <c r="D69" s="494"/>
    </row>
    <row r="70" spans="1:4" ht="24" customHeight="1">
      <c r="A70" s="30"/>
      <c r="B70" s="493"/>
      <c r="C70" s="135"/>
      <c r="D70" s="494"/>
    </row>
    <row r="71" spans="1:3" ht="24" customHeight="1">
      <c r="A71" s="30"/>
      <c r="B71" s="493"/>
      <c r="C71" s="30"/>
    </row>
    <row r="72" spans="1:4" ht="24" customHeight="1">
      <c r="A72" s="30"/>
      <c r="B72" s="493"/>
      <c r="C72" s="30"/>
      <c r="D72" s="494"/>
    </row>
    <row r="73" spans="1:4" ht="24" customHeight="1">
      <c r="A73" s="30"/>
      <c r="B73" s="493"/>
      <c r="C73" s="30"/>
      <c r="D73" s="494"/>
    </row>
    <row r="74" spans="1:4" ht="24" customHeight="1">
      <c r="A74" s="30"/>
      <c r="B74" s="16"/>
      <c r="C74" s="135"/>
      <c r="D74" s="494"/>
    </row>
    <row r="75" spans="1:4" ht="24" customHeight="1">
      <c r="A75" s="30"/>
      <c r="B75" s="16"/>
      <c r="C75" s="30"/>
      <c r="D75" s="494"/>
    </row>
    <row r="76" spans="1:4" ht="24" customHeight="1">
      <c r="A76" s="30"/>
      <c r="B76" s="493"/>
      <c r="C76" s="30"/>
      <c r="D76" s="494"/>
    </row>
    <row r="77" spans="1:3" ht="24" customHeight="1">
      <c r="A77" s="30"/>
      <c r="B77" s="16"/>
      <c r="C77" s="30"/>
    </row>
    <row r="78" spans="1:4" ht="24" customHeight="1">
      <c r="A78" s="30"/>
      <c r="B78" s="493"/>
      <c r="C78" s="135"/>
      <c r="D78" s="494"/>
    </row>
    <row r="79" spans="1:3" ht="24" customHeight="1">
      <c r="A79" s="30"/>
      <c r="B79" s="493"/>
      <c r="C79" s="30"/>
    </row>
    <row r="80" spans="1:3" ht="24" customHeight="1">
      <c r="A80" s="30"/>
      <c r="B80" s="493"/>
      <c r="C80" s="30"/>
    </row>
    <row r="81" spans="1:3" ht="24" customHeight="1">
      <c r="A81" s="30"/>
      <c r="B81" s="493"/>
      <c r="C81" s="30"/>
    </row>
    <row r="82" spans="1:4" ht="24" customHeight="1">
      <c r="A82" s="30"/>
      <c r="B82" s="16"/>
      <c r="C82" s="135"/>
      <c r="D82" s="494"/>
    </row>
    <row r="83" spans="1:4" ht="24" customHeight="1">
      <c r="A83" s="30"/>
      <c r="B83" s="16"/>
      <c r="C83" s="30"/>
      <c r="D83" s="494"/>
    </row>
    <row r="84" spans="1:3" ht="24" customHeight="1">
      <c r="A84" s="30"/>
      <c r="B84" s="493"/>
      <c r="C84" s="30"/>
    </row>
    <row r="85" spans="1:4" ht="24" customHeight="1">
      <c r="A85" s="30"/>
      <c r="B85" s="16"/>
      <c r="C85" s="30"/>
      <c r="D85" s="494"/>
    </row>
    <row r="86" spans="1:4" ht="24" customHeight="1">
      <c r="A86" s="30"/>
      <c r="C86" s="30"/>
      <c r="D86" s="494"/>
    </row>
    <row r="87" spans="1:3" ht="24" customHeight="1">
      <c r="A87" s="30"/>
      <c r="C87" s="30"/>
    </row>
    <row r="88" spans="1:4" ht="24" customHeight="1">
      <c r="A88" s="30"/>
      <c r="C88" s="30"/>
      <c r="D88" s="494"/>
    </row>
    <row r="89" spans="1:4" ht="24" customHeight="1">
      <c r="A89" s="30"/>
      <c r="C89" s="30"/>
      <c r="D89" s="494"/>
    </row>
    <row r="90" spans="1:3" ht="24" customHeight="1">
      <c r="A90" s="30"/>
      <c r="C90" s="30"/>
    </row>
    <row r="91" spans="1:4" ht="24" customHeight="1">
      <c r="A91" s="30"/>
      <c r="C91" s="30"/>
      <c r="D91" s="494"/>
    </row>
    <row r="92" spans="1:4" ht="24" customHeight="1">
      <c r="A92" s="30"/>
      <c r="C92" s="30"/>
      <c r="D92" s="494"/>
    </row>
    <row r="93" spans="1:4" ht="24" customHeight="1">
      <c r="A93" s="30"/>
      <c r="C93" s="30"/>
      <c r="D93" s="494"/>
    </row>
    <row r="94" spans="1:4" ht="24" customHeight="1">
      <c r="A94" s="30"/>
      <c r="C94" s="30"/>
      <c r="D94" s="494"/>
    </row>
    <row r="95" spans="1:4" ht="24" customHeight="1">
      <c r="A95" s="30"/>
      <c r="C95" s="30"/>
      <c r="D95" s="494"/>
    </row>
    <row r="96" spans="1:4" ht="24" customHeight="1">
      <c r="A96" s="30"/>
      <c r="C96" s="30"/>
      <c r="D96" s="494"/>
    </row>
    <row r="97" spans="1:4" ht="24" customHeight="1">
      <c r="A97" s="30"/>
      <c r="C97" s="30"/>
      <c r="D97" s="494"/>
    </row>
    <row r="98" spans="1:4" ht="24" customHeight="1">
      <c r="A98" s="30"/>
      <c r="C98" s="30"/>
      <c r="D98" s="494"/>
    </row>
    <row r="99" spans="1:4" ht="24" customHeight="1">
      <c r="A99" s="30"/>
      <c r="C99" s="30"/>
      <c r="D99" s="494"/>
    </row>
    <row r="100" spans="1:4" ht="24" customHeight="1">
      <c r="A100" s="30"/>
      <c r="C100" s="30"/>
      <c r="D100" s="494"/>
    </row>
    <row r="101" spans="1:4" ht="24" customHeight="1">
      <c r="A101" s="30"/>
      <c r="C101" s="30"/>
      <c r="D101" s="494"/>
    </row>
    <row r="102" spans="1:4" ht="24" customHeight="1">
      <c r="A102" s="30"/>
      <c r="C102" s="30"/>
      <c r="D102" s="494"/>
    </row>
    <row r="103" spans="1:4" ht="24" customHeight="1">
      <c r="A103" s="30"/>
      <c r="C103" s="30"/>
      <c r="D103" s="494"/>
    </row>
    <row r="104" spans="1:4" ht="24" customHeight="1">
      <c r="A104" s="30"/>
      <c r="C104" s="30"/>
      <c r="D104" s="494"/>
    </row>
    <row r="105" spans="1:4" ht="24" customHeight="1">
      <c r="A105" s="30"/>
      <c r="C105" s="30"/>
      <c r="D105" s="494"/>
    </row>
    <row r="106" spans="1:4" ht="24" customHeight="1">
      <c r="A106" s="30"/>
      <c r="C106" s="30"/>
      <c r="D106" s="494"/>
    </row>
    <row r="107" spans="1:4" ht="24" customHeight="1">
      <c r="A107" s="30"/>
      <c r="C107" s="30"/>
      <c r="D107" s="494"/>
    </row>
    <row r="108" spans="1:4" ht="24" customHeight="1">
      <c r="A108" s="30"/>
      <c r="C108" s="30"/>
      <c r="D108" s="494"/>
    </row>
    <row r="109" spans="1:4" ht="24" customHeight="1">
      <c r="A109" s="30"/>
      <c r="C109" s="30"/>
      <c r="D109" s="494"/>
    </row>
    <row r="110" spans="1:4" ht="24" customHeight="1">
      <c r="A110" s="30"/>
      <c r="C110" s="30"/>
      <c r="D110" s="494"/>
    </row>
    <row r="111" spans="1:4" ht="24" customHeight="1">
      <c r="A111" s="30"/>
      <c r="C111" s="30"/>
      <c r="D111" s="494"/>
    </row>
    <row r="112" spans="1:4" ht="24" customHeight="1">
      <c r="A112" s="30"/>
      <c r="C112" s="30"/>
      <c r="D112" s="494"/>
    </row>
    <row r="113" spans="1:4" ht="24" customHeight="1">
      <c r="A113" s="30"/>
      <c r="C113" s="30"/>
      <c r="D113" s="494"/>
    </row>
    <row r="114" spans="1:4" ht="24" customHeight="1">
      <c r="A114" s="30"/>
      <c r="C114" s="30"/>
      <c r="D114" s="494"/>
    </row>
    <row r="115" spans="1:4" ht="24" customHeight="1">
      <c r="A115" s="30"/>
      <c r="C115" s="30"/>
      <c r="D115" s="494"/>
    </row>
    <row r="116" spans="1:4" ht="24" customHeight="1">
      <c r="A116" s="30"/>
      <c r="C116" s="30"/>
      <c r="D116" s="494"/>
    </row>
    <row r="117" spans="1:4" ht="24" customHeight="1">
      <c r="A117" s="30"/>
      <c r="C117" s="30"/>
      <c r="D117" s="494"/>
    </row>
    <row r="118" spans="1:4" ht="24" customHeight="1">
      <c r="A118" s="30"/>
      <c r="C118" s="30"/>
      <c r="D118" s="494"/>
    </row>
    <row r="119" spans="1:4" ht="24" customHeight="1">
      <c r="A119" s="30"/>
      <c r="C119" s="30"/>
      <c r="D119" s="494"/>
    </row>
    <row r="120" spans="1:4" ht="24" customHeight="1">
      <c r="A120" s="30"/>
      <c r="C120" s="30"/>
      <c r="D120" s="494"/>
    </row>
    <row r="197" ht="24" customHeight="1">
      <c r="B197" s="16"/>
    </row>
    <row r="198" ht="24" customHeight="1">
      <c r="B198" s="16"/>
    </row>
    <row r="232" ht="24" customHeight="1">
      <c r="B232" s="16"/>
    </row>
    <row r="233" ht="24" customHeight="1">
      <c r="B233" s="16"/>
    </row>
    <row r="267" spans="2:8" ht="24" customHeight="1">
      <c r="B267" s="16"/>
      <c r="D267" s="100"/>
      <c r="F267" s="16"/>
      <c r="H267" s="16"/>
    </row>
    <row r="268" spans="2:8" ht="24" customHeight="1">
      <c r="B268" s="16"/>
      <c r="D268" s="100"/>
      <c r="F268" s="16"/>
      <c r="H268" s="16"/>
    </row>
    <row r="302" ht="24" customHeight="1">
      <c r="B302" s="16"/>
    </row>
    <row r="303" ht="24" customHeight="1">
      <c r="B303" s="16"/>
    </row>
    <row r="337" spans="2:4" ht="24" customHeight="1">
      <c r="B337" s="16"/>
      <c r="D337" s="100"/>
    </row>
    <row r="338" spans="2:4" ht="24" customHeight="1">
      <c r="B338" s="16"/>
      <c r="D338" s="100"/>
    </row>
    <row r="372" spans="2:8" ht="24" customHeight="1">
      <c r="B372" s="16"/>
      <c r="D372" s="100"/>
      <c r="F372" s="16"/>
      <c r="H372" s="16"/>
    </row>
    <row r="373" spans="2:8" ht="24" customHeight="1">
      <c r="B373" s="16"/>
      <c r="D373" s="100"/>
      <c r="F373" s="16"/>
      <c r="H373" s="16"/>
    </row>
    <row r="477" spans="2:4" ht="24" customHeight="1">
      <c r="B477" s="16"/>
      <c r="D477" s="100"/>
    </row>
    <row r="478" spans="2:4" ht="24" customHeight="1">
      <c r="B478" s="16"/>
      <c r="D478" s="100"/>
    </row>
  </sheetData>
  <sheetProtection/>
  <autoFilter ref="A1:E1">
    <sortState ref="A2:E478">
      <sortCondition sortBy="value" ref="D2:D478"/>
    </sortState>
  </autoFilter>
  <printOptions/>
  <pageMargins left="0.1968503937007874" right="0.1968503937007874" top="0.31496062992125984" bottom="0.31496062992125984" header="0.31496062992125984" footer="0.31496062992125984"/>
  <pageSetup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>
    <tabColor rgb="FF7030A0"/>
  </sheetPr>
  <dimension ref="A1:K470"/>
  <sheetViews>
    <sheetView tabSelected="1" zoomScalePageLayoutView="0" workbookViewId="0" topLeftCell="A88">
      <selection activeCell="F91" sqref="F91"/>
    </sheetView>
  </sheetViews>
  <sheetFormatPr defaultColWidth="9.140625" defaultRowHeight="24" customHeight="1"/>
  <cols>
    <col min="1" max="1" width="54.00390625" style="450" bestFit="1" customWidth="1"/>
    <col min="2" max="2" width="4.00390625" style="155" customWidth="1"/>
    <col min="3" max="3" width="54.00390625" style="451" bestFit="1" customWidth="1"/>
    <col min="4" max="4" width="41.140625" style="153" bestFit="1" customWidth="1"/>
    <col min="5" max="5" width="6.57421875" style="153" customWidth="1"/>
    <col min="6" max="6" width="30.00390625" style="121" bestFit="1" customWidth="1"/>
    <col min="7" max="7" width="21.8515625" style="121" customWidth="1"/>
    <col min="8" max="8" width="26.57421875" style="121" bestFit="1" customWidth="1"/>
    <col min="9" max="9" width="22.57421875" style="121" customWidth="1"/>
    <col min="10" max="10" width="22.7109375" style="121" customWidth="1"/>
    <col min="11" max="11" width="8.421875" style="121" customWidth="1"/>
    <col min="12" max="16384" width="9.140625" style="121" customWidth="1"/>
  </cols>
  <sheetData>
    <row r="1" spans="1:8" ht="24" customHeight="1">
      <c r="A1" s="30"/>
      <c r="B1" s="27"/>
      <c r="C1" s="143"/>
      <c r="D1" s="153" t="s">
        <v>142</v>
      </c>
      <c r="H1" s="120"/>
    </row>
    <row r="2" spans="1:7" ht="24" customHeight="1">
      <c r="A2" s="18" t="s">
        <v>207</v>
      </c>
      <c r="B2" s="228"/>
      <c r="C2" s="18" t="s">
        <v>209</v>
      </c>
      <c r="D2" s="290">
        <v>43556</v>
      </c>
      <c r="F2" s="28"/>
      <c r="G2" s="28"/>
    </row>
    <row r="3" spans="1:7" ht="24" customHeight="1">
      <c r="A3" s="18" t="s">
        <v>208</v>
      </c>
      <c r="B3" s="228"/>
      <c r="C3" s="18" t="s">
        <v>211</v>
      </c>
      <c r="D3" s="375">
        <v>43556</v>
      </c>
      <c r="F3" s="28"/>
      <c r="G3" s="28"/>
    </row>
    <row r="4" spans="1:7" ht="24" customHeight="1">
      <c r="A4" s="18" t="s">
        <v>212</v>
      </c>
      <c r="B4" s="216"/>
      <c r="C4" s="18" t="s">
        <v>214</v>
      </c>
      <c r="D4" s="290">
        <v>43556</v>
      </c>
      <c r="F4" s="28"/>
      <c r="G4" s="28"/>
    </row>
    <row r="5" spans="1:7" ht="24" customHeight="1">
      <c r="A5" s="18" t="s">
        <v>215</v>
      </c>
      <c r="B5" s="228"/>
      <c r="C5" s="18" t="s">
        <v>219</v>
      </c>
      <c r="D5" s="354">
        <v>43556</v>
      </c>
      <c r="F5" s="28"/>
      <c r="G5" s="28"/>
    </row>
    <row r="6" spans="1:7" ht="24" customHeight="1">
      <c r="A6" s="18" t="s">
        <v>217</v>
      </c>
      <c r="B6" s="228"/>
      <c r="C6" s="18" t="s">
        <v>221</v>
      </c>
      <c r="D6" s="290">
        <v>43556</v>
      </c>
      <c r="F6" s="28"/>
      <c r="G6" s="28"/>
    </row>
    <row r="7" spans="1:4" ht="24" customHeight="1">
      <c r="A7" s="18" t="s">
        <v>218</v>
      </c>
      <c r="B7" s="18"/>
      <c r="C7" s="18" t="s">
        <v>222</v>
      </c>
      <c r="D7" s="314">
        <v>43556</v>
      </c>
    </row>
    <row r="8" spans="1:4" ht="24" customHeight="1">
      <c r="A8" s="18" t="str">
        <f>'Deelnemers rood'!$B$6</f>
        <v>Errol Bouwens</v>
      </c>
      <c r="B8" s="452"/>
      <c r="C8" s="18" t="str">
        <f>'Deelnemers rood'!$B$9</f>
        <v>Steven Koole</v>
      </c>
      <c r="D8" s="290">
        <v>43556</v>
      </c>
    </row>
    <row r="9" spans="1:4" ht="24" customHeight="1">
      <c r="A9" s="18" t="str">
        <f>'Deelnemers rood'!$B$10</f>
        <v>Paul Hermse</v>
      </c>
      <c r="B9" s="452"/>
      <c r="C9" s="18" t="str">
        <f>'Deelnemers rood'!$B$3</f>
        <v>Marco Terpstra</v>
      </c>
      <c r="D9" s="290">
        <v>43556</v>
      </c>
    </row>
    <row r="10" spans="1:4" ht="24" customHeight="1">
      <c r="A10" s="457" t="s">
        <v>208</v>
      </c>
      <c r="B10" s="495"/>
      <c r="C10" s="457" t="s">
        <v>214</v>
      </c>
      <c r="D10" s="503">
        <v>43559</v>
      </c>
    </row>
    <row r="11" spans="1:4" ht="24" customHeight="1">
      <c r="A11" s="457" t="s">
        <v>209</v>
      </c>
      <c r="B11" s="495"/>
      <c r="C11" s="457" t="s">
        <v>213</v>
      </c>
      <c r="D11" s="496">
        <v>43559</v>
      </c>
    </row>
    <row r="12" spans="1:7" ht="24" customHeight="1">
      <c r="A12" s="457" t="s">
        <v>211</v>
      </c>
      <c r="B12" s="504"/>
      <c r="C12" s="457" t="s">
        <v>212</v>
      </c>
      <c r="D12" s="505">
        <v>43559</v>
      </c>
      <c r="F12" s="28"/>
      <c r="G12" s="28"/>
    </row>
    <row r="13" spans="1:7" ht="24" customHeight="1">
      <c r="A13" s="457" t="s">
        <v>216</v>
      </c>
      <c r="B13" s="495"/>
      <c r="C13" s="457" t="s">
        <v>218</v>
      </c>
      <c r="D13" s="496">
        <v>43559</v>
      </c>
      <c r="F13" s="28"/>
      <c r="G13" s="28"/>
    </row>
    <row r="14" spans="1:7" ht="24" customHeight="1">
      <c r="A14" s="457" t="s">
        <v>219</v>
      </c>
      <c r="B14" s="457"/>
      <c r="C14" s="457" t="s">
        <v>221</v>
      </c>
      <c r="D14" s="496">
        <v>43559</v>
      </c>
      <c r="F14" s="28"/>
      <c r="G14" s="91"/>
    </row>
    <row r="15" spans="1:7" ht="24" customHeight="1">
      <c r="A15" s="457" t="s">
        <v>220</v>
      </c>
      <c r="B15" s="457"/>
      <c r="C15" s="457" t="s">
        <v>222</v>
      </c>
      <c r="D15" s="496">
        <v>43559</v>
      </c>
      <c r="F15" s="28"/>
      <c r="G15" s="28"/>
    </row>
    <row r="16" spans="1:11" ht="24" customHeight="1">
      <c r="A16" s="457" t="str">
        <f>'Deelnemers rood'!$B$4</f>
        <v>Mike Beker</v>
      </c>
      <c r="B16" s="506"/>
      <c r="C16" s="457" t="str">
        <f>'Deelnemers rood'!$B$6</f>
        <v>Errol Bouwens</v>
      </c>
      <c r="D16" s="503">
        <v>43559</v>
      </c>
      <c r="F16" s="28"/>
      <c r="G16" s="28"/>
      <c r="K16" s="30"/>
    </row>
    <row r="17" spans="1:11" ht="24" customHeight="1">
      <c r="A17" s="457" t="str">
        <f>'Deelnemers rood'!$B$11</f>
        <v>Ferdy v Beest </v>
      </c>
      <c r="B17" s="506"/>
      <c r="C17" s="457" t="str">
        <f>'Deelnemers rood'!$B$9</f>
        <v>Steven Koole</v>
      </c>
      <c r="D17" s="496">
        <v>43559</v>
      </c>
      <c r="F17" s="28"/>
      <c r="G17" s="28"/>
      <c r="I17" s="35"/>
      <c r="K17" s="30"/>
    </row>
    <row r="18" spans="1:11" ht="24" customHeight="1">
      <c r="A18" s="18" t="s">
        <v>207</v>
      </c>
      <c r="B18" s="216"/>
      <c r="C18" s="18" t="s">
        <v>213</v>
      </c>
      <c r="D18" s="447">
        <v>43563</v>
      </c>
      <c r="I18" s="35"/>
      <c r="K18" s="30"/>
    </row>
    <row r="19" spans="1:11" ht="24" customHeight="1">
      <c r="A19" s="18" t="s">
        <v>208</v>
      </c>
      <c r="B19" s="228"/>
      <c r="C19" s="18" t="s">
        <v>212</v>
      </c>
      <c r="D19" s="290">
        <v>43563</v>
      </c>
      <c r="I19" s="35"/>
      <c r="K19" s="30"/>
    </row>
    <row r="20" spans="1:11" ht="24" customHeight="1">
      <c r="A20" s="18" t="s">
        <v>215</v>
      </c>
      <c r="B20" s="18"/>
      <c r="C20" s="18" t="s">
        <v>220</v>
      </c>
      <c r="D20" s="290">
        <v>43563</v>
      </c>
      <c r="I20" s="35"/>
      <c r="K20" s="30"/>
    </row>
    <row r="21" spans="1:9" ht="24" customHeight="1">
      <c r="A21" s="18" t="s">
        <v>221</v>
      </c>
      <c r="B21" s="18"/>
      <c r="C21" s="18" t="s">
        <v>222</v>
      </c>
      <c r="D21" s="290">
        <v>43563</v>
      </c>
      <c r="I21" s="35"/>
    </row>
    <row r="22" spans="1:4" ht="24" customHeight="1">
      <c r="A22" s="18" t="str">
        <f>'Deelnemers rood'!$B$7</f>
        <v>Mark Geboers</v>
      </c>
      <c r="B22" s="452"/>
      <c r="C22" s="18" t="str">
        <f>'Deelnemers rood'!$B$9</f>
        <v>Steven Koole</v>
      </c>
      <c r="D22" s="290">
        <v>43563</v>
      </c>
    </row>
    <row r="23" spans="1:4" ht="24" customHeight="1">
      <c r="A23" s="457" t="s">
        <v>207</v>
      </c>
      <c r="B23" s="504"/>
      <c r="C23" s="457" t="s">
        <v>212</v>
      </c>
      <c r="D23" s="496">
        <v>43566</v>
      </c>
    </row>
    <row r="24" spans="1:4" ht="24.75" customHeight="1">
      <c r="A24" s="457" t="s">
        <v>218</v>
      </c>
      <c r="B24" s="457"/>
      <c r="C24" s="457" t="s">
        <v>220</v>
      </c>
      <c r="D24" s="503">
        <v>43566</v>
      </c>
    </row>
    <row r="25" spans="1:4" ht="24" customHeight="1">
      <c r="A25" s="457" t="str">
        <f>'Deelnemers rood'!$B$5</f>
        <v>Bart Rutjes</v>
      </c>
      <c r="B25" s="506"/>
      <c r="C25" s="457" t="str">
        <f>'Deelnemers rood'!$B$7</f>
        <v>Mark Geboers</v>
      </c>
      <c r="D25" s="496">
        <v>43566</v>
      </c>
    </row>
    <row r="26" spans="1:4" ht="24" customHeight="1">
      <c r="A26" s="457" t="str">
        <f>'Deelnemers rood'!$B$8</f>
        <v>Thijs Manders</v>
      </c>
      <c r="B26" s="457"/>
      <c r="C26" s="457" t="str">
        <f>'Deelnemers rood'!$B$9</f>
        <v>Steven Koole</v>
      </c>
      <c r="D26" s="505">
        <v>43566</v>
      </c>
    </row>
    <row r="27" spans="1:4" ht="24" customHeight="1">
      <c r="A27" s="457" t="str">
        <f>'Deelnemers rood'!$B$11</f>
        <v>Ferdy v Beest </v>
      </c>
      <c r="B27" s="506"/>
      <c r="C27" s="457" t="str">
        <f>'Deelnemers rood'!$B$2</f>
        <v>Jeff Van Tol</v>
      </c>
      <c r="D27" s="496">
        <v>43566</v>
      </c>
    </row>
    <row r="28" spans="1:4" ht="24" customHeight="1">
      <c r="A28" s="457" t="s">
        <v>208</v>
      </c>
      <c r="B28" s="495"/>
      <c r="C28" s="457" t="s">
        <v>209</v>
      </c>
      <c r="D28" s="507">
        <v>43566</v>
      </c>
    </row>
    <row r="29" spans="1:4" ht="24" customHeight="1" thickBot="1">
      <c r="A29" s="18" t="s">
        <v>210</v>
      </c>
      <c r="B29" s="216"/>
      <c r="C29" s="18" t="s">
        <v>212</v>
      </c>
      <c r="D29" s="354">
        <v>43570</v>
      </c>
    </row>
    <row r="30" spans="1:4" ht="24" customHeight="1">
      <c r="A30" s="18" t="s">
        <v>211</v>
      </c>
      <c r="B30" s="453"/>
      <c r="C30" s="18" t="s">
        <v>214</v>
      </c>
      <c r="D30" s="290">
        <v>43570</v>
      </c>
    </row>
    <row r="31" spans="1:4" ht="24" customHeight="1">
      <c r="A31" s="18" t="s">
        <v>216</v>
      </c>
      <c r="B31" s="228"/>
      <c r="C31" s="18" t="s">
        <v>217</v>
      </c>
      <c r="D31" s="314">
        <v>43570</v>
      </c>
    </row>
    <row r="32" spans="1:4" ht="24" customHeight="1">
      <c r="A32" s="18" t="s">
        <v>219</v>
      </c>
      <c r="B32" s="18"/>
      <c r="C32" s="18" t="s">
        <v>220</v>
      </c>
      <c r="D32" s="314">
        <v>43570</v>
      </c>
    </row>
    <row r="33" spans="1:4" ht="24" customHeight="1">
      <c r="A33" s="18" t="str">
        <f>'Deelnemers rood'!$B$2</f>
        <v>Jeff Van Tol</v>
      </c>
      <c r="B33" s="18"/>
      <c r="C33" s="18" t="str">
        <f>'Deelnemers rood'!$B$3</f>
        <v>Marco Terpstra</v>
      </c>
      <c r="D33" s="354">
        <v>43570</v>
      </c>
    </row>
    <row r="34" spans="1:4" ht="24" customHeight="1">
      <c r="A34" s="18" t="s">
        <v>218</v>
      </c>
      <c r="B34" s="18"/>
      <c r="C34" s="18" t="s">
        <v>221</v>
      </c>
      <c r="D34" s="290">
        <v>43570</v>
      </c>
    </row>
    <row r="35" spans="1:4" ht="24" customHeight="1">
      <c r="A35" s="457" t="str">
        <f>'Deelnemers rood'!$B$2</f>
        <v>Jeff Van Tol</v>
      </c>
      <c r="B35" s="506"/>
      <c r="C35" s="457" t="str">
        <f>'Deelnemers rood'!$B$6</f>
        <v>Errol Bouwens</v>
      </c>
      <c r="D35" s="505">
        <v>43580</v>
      </c>
    </row>
    <row r="36" spans="1:4" ht="24" customHeight="1">
      <c r="A36" s="457" t="str">
        <f>'Deelnemers rood'!$B$11</f>
        <v>Ferdy v Beest </v>
      </c>
      <c r="B36" s="506"/>
      <c r="C36" s="457" t="str">
        <f>'Deelnemers rood'!$B$5</f>
        <v>Bart Rutjes</v>
      </c>
      <c r="D36" s="496">
        <v>43580</v>
      </c>
    </row>
    <row r="37" spans="1:4" ht="24" customHeight="1">
      <c r="A37" s="508" t="str">
        <f>'Deelnemers rood'!$B$11</f>
        <v>Ferdy v Beest </v>
      </c>
      <c r="B37" s="509"/>
      <c r="C37" s="457" t="str">
        <f>'Deelnemers rood'!$B$7</f>
        <v>Mark Geboers</v>
      </c>
      <c r="D37" s="496">
        <v>43580</v>
      </c>
    </row>
    <row r="38" spans="1:4" ht="24" customHeight="1">
      <c r="A38" s="18" t="s">
        <v>207</v>
      </c>
      <c r="B38" s="228"/>
      <c r="C38" s="18" t="s">
        <v>208</v>
      </c>
      <c r="D38" s="314">
        <v>43584</v>
      </c>
    </row>
    <row r="39" spans="1:4" ht="24" customHeight="1">
      <c r="A39" s="18" t="str">
        <f>'Deelnemers rood'!$B$5</f>
        <v>Bart Rutjes</v>
      </c>
      <c r="B39" s="452"/>
      <c r="C39" s="18" t="str">
        <f>'Deelnemers rood'!$B$6</f>
        <v>Errol Bouwens</v>
      </c>
      <c r="D39" s="290">
        <v>43584</v>
      </c>
    </row>
    <row r="40" spans="1:4" ht="24" customHeight="1">
      <c r="A40" s="18" t="str">
        <f>'Deelnemers rood'!$B$7</f>
        <v>Mark Geboers</v>
      </c>
      <c r="B40" s="452"/>
      <c r="C40" s="18" t="str">
        <f>'Deelnemers rood'!$B$8</f>
        <v>Thijs Manders</v>
      </c>
      <c r="D40" s="314">
        <v>43584</v>
      </c>
    </row>
    <row r="41" spans="1:6" ht="24" customHeight="1">
      <c r="A41" s="18" t="s">
        <v>207</v>
      </c>
      <c r="B41" s="216"/>
      <c r="C41" s="18" t="s">
        <v>211</v>
      </c>
      <c r="D41" s="290">
        <v>43584</v>
      </c>
      <c r="F41" s="30"/>
    </row>
    <row r="42" spans="1:4" ht="24" customHeight="1">
      <c r="A42" s="457" t="s">
        <v>215</v>
      </c>
      <c r="B42" s="495"/>
      <c r="C42" s="457" t="s">
        <v>216</v>
      </c>
      <c r="D42" s="496">
        <v>43587</v>
      </c>
    </row>
    <row r="43" spans="1:6" ht="24" customHeight="1">
      <c r="A43" s="457" t="str">
        <f>'Deelnemers rood'!$B$2</f>
        <v>Jeff Van Tol</v>
      </c>
      <c r="B43" s="506"/>
      <c r="C43" s="457" t="str">
        <f>'Deelnemers rood'!$B$9</f>
        <v>Steven Koole</v>
      </c>
      <c r="D43" s="496">
        <v>43587</v>
      </c>
      <c r="F43" s="28"/>
    </row>
    <row r="44" spans="1:6" ht="24" customHeight="1">
      <c r="A44" s="457" t="str">
        <f>'Deelnemers rood'!$B$11</f>
        <v>Ferdy v Beest </v>
      </c>
      <c r="B44" s="506"/>
      <c r="C44" s="457" t="str">
        <f>'Deelnemers rood'!$B$4</f>
        <v>Mike Beker</v>
      </c>
      <c r="D44" s="496">
        <v>43587</v>
      </c>
      <c r="F44" s="28"/>
    </row>
    <row r="45" spans="1:6" ht="24" customHeight="1">
      <c r="A45" s="18" t="s">
        <v>208</v>
      </c>
      <c r="B45" s="228"/>
      <c r="C45" s="18" t="s">
        <v>210</v>
      </c>
      <c r="D45" s="290">
        <v>43591</v>
      </c>
      <c r="F45" s="28"/>
    </row>
    <row r="46" spans="1:4" ht="24" customHeight="1">
      <c r="A46" s="18" t="s">
        <v>212</v>
      </c>
      <c r="B46" s="216"/>
      <c r="C46" s="18" t="s">
        <v>213</v>
      </c>
      <c r="D46" s="290">
        <v>43591</v>
      </c>
    </row>
    <row r="47" spans="1:4" ht="24" customHeight="1">
      <c r="A47" s="18" t="s">
        <v>215</v>
      </c>
      <c r="B47" s="228"/>
      <c r="C47" s="18" t="s">
        <v>222</v>
      </c>
      <c r="D47" s="290">
        <v>43591</v>
      </c>
    </row>
    <row r="48" spans="1:4" ht="24" customHeight="1">
      <c r="A48" s="18" t="str">
        <f>'Deelnemers rood'!$B$2</f>
        <v>Jeff Van Tol</v>
      </c>
      <c r="B48" s="452"/>
      <c r="C48" s="18" t="str">
        <f>'Deelnemers rood'!$B$7</f>
        <v>Mark Geboers</v>
      </c>
      <c r="D48" s="290">
        <v>43591</v>
      </c>
    </row>
    <row r="49" spans="1:4" ht="24" customHeight="1">
      <c r="A49" s="18" t="str">
        <f>'Deelnemers rood'!$B$10</f>
        <v>Paul Hermse</v>
      </c>
      <c r="B49" s="452"/>
      <c r="C49" s="18" t="str">
        <f>'Deelnemers rood'!$B$9</f>
        <v>Steven Koole</v>
      </c>
      <c r="D49" s="290">
        <v>43591</v>
      </c>
    </row>
    <row r="50" spans="1:4" ht="24" customHeight="1">
      <c r="A50" s="18" t="str">
        <f>'Deelnemers rood'!$B$3</f>
        <v>Marco Terpstra</v>
      </c>
      <c r="B50" s="452"/>
      <c r="C50" s="18" t="str">
        <f>'Deelnemers rood'!$B$6</f>
        <v>Errol Bouwens</v>
      </c>
      <c r="D50" s="290">
        <v>43591</v>
      </c>
    </row>
    <row r="51" spans="1:4" ht="24" customHeight="1">
      <c r="A51" s="30" t="str">
        <f>'Deelnemers rood'!$B$4</f>
        <v>Mike Beker</v>
      </c>
      <c r="C51" s="30" t="str">
        <f>'Deelnemers rood'!$B$8</f>
        <v>Thijs Manders</v>
      </c>
      <c r="D51" s="290">
        <v>43591</v>
      </c>
    </row>
    <row r="52" spans="1:4" ht="24" customHeight="1">
      <c r="A52" s="457" t="s">
        <v>207</v>
      </c>
      <c r="B52" s="504"/>
      <c r="C52" s="457" t="s">
        <v>214</v>
      </c>
      <c r="D52" s="496">
        <v>43594</v>
      </c>
    </row>
    <row r="53" spans="1:4" ht="24" customHeight="1">
      <c r="A53" s="457" t="s">
        <v>209</v>
      </c>
      <c r="B53" s="504"/>
      <c r="C53" s="457" t="s">
        <v>211</v>
      </c>
      <c r="D53" s="496">
        <v>43594</v>
      </c>
    </row>
    <row r="54" spans="1:4" ht="24" customHeight="1">
      <c r="A54" s="457" t="s">
        <v>215</v>
      </c>
      <c r="B54" s="495"/>
      <c r="C54" s="457" t="s">
        <v>221</v>
      </c>
      <c r="D54" s="496">
        <v>43594</v>
      </c>
    </row>
    <row r="55" spans="1:4" ht="24" customHeight="1">
      <c r="A55" s="457" t="s">
        <v>218</v>
      </c>
      <c r="B55" s="492"/>
      <c r="C55" s="457" t="s">
        <v>219</v>
      </c>
      <c r="D55" s="496">
        <v>43594</v>
      </c>
    </row>
    <row r="56" spans="1:4" ht="24" customHeight="1">
      <c r="A56" s="457" t="str">
        <f>'Deelnemers rood'!$B$11</f>
        <v>Ferdy v Beest </v>
      </c>
      <c r="B56" s="510"/>
      <c r="C56" s="457" t="str">
        <f>'Deelnemers rood'!$B$6</f>
        <v>Errol Bouwens</v>
      </c>
      <c r="D56" s="496">
        <v>43594</v>
      </c>
    </row>
    <row r="57" spans="1:4" ht="24" customHeight="1">
      <c r="A57" s="18" t="s">
        <v>209</v>
      </c>
      <c r="B57" s="135"/>
      <c r="C57" s="18" t="s">
        <v>210</v>
      </c>
      <c r="D57" s="290">
        <v>43598</v>
      </c>
    </row>
    <row r="58" spans="1:4" ht="24" customHeight="1">
      <c r="A58" s="18" t="s">
        <v>213</v>
      </c>
      <c r="B58" s="162"/>
      <c r="C58" s="18" t="s">
        <v>214</v>
      </c>
      <c r="D58" s="290">
        <v>43598</v>
      </c>
    </row>
    <row r="59" spans="1:4" ht="24" customHeight="1">
      <c r="A59" s="18" t="s">
        <v>216</v>
      </c>
      <c r="B59" s="30"/>
      <c r="C59" s="18" t="s">
        <v>220</v>
      </c>
      <c r="D59" s="290">
        <v>43612</v>
      </c>
    </row>
    <row r="60" spans="1:4" ht="24" customHeight="1">
      <c r="A60" s="18" t="s">
        <v>217</v>
      </c>
      <c r="B60" s="30"/>
      <c r="C60" s="18" t="s">
        <v>219</v>
      </c>
      <c r="D60" s="290">
        <v>43598</v>
      </c>
    </row>
    <row r="61" spans="1:4" ht="24" customHeight="1">
      <c r="A61" s="18" t="s">
        <v>220</v>
      </c>
      <c r="B61" s="30"/>
      <c r="C61" s="18" t="s">
        <v>221</v>
      </c>
      <c r="D61" s="290">
        <v>43598</v>
      </c>
    </row>
    <row r="62" spans="1:4" ht="24" customHeight="1">
      <c r="A62" s="18" t="str">
        <f>'Deelnemers rood'!$B$3</f>
        <v>Marco Terpstra</v>
      </c>
      <c r="C62" s="18" t="str">
        <f>'Deelnemers rood'!$B$9</f>
        <v>Steven Koole</v>
      </c>
      <c r="D62" s="290">
        <v>43598</v>
      </c>
    </row>
    <row r="63" spans="1:4" ht="24" customHeight="1">
      <c r="A63" s="18" t="str">
        <f>'Deelnemers rood'!$B$10</f>
        <v>Paul Hermse</v>
      </c>
      <c r="B63" s="30"/>
      <c r="C63" s="18" t="str">
        <f>'Deelnemers rood'!$B$2</f>
        <v>Jeff Van Tol</v>
      </c>
      <c r="D63" s="290">
        <v>43598</v>
      </c>
    </row>
    <row r="64" spans="1:4" ht="24" customHeight="1">
      <c r="A64" s="457" t="s">
        <v>208</v>
      </c>
      <c r="B64" s="511"/>
      <c r="C64" s="457" t="s">
        <v>213</v>
      </c>
      <c r="D64" s="496">
        <v>43601</v>
      </c>
    </row>
    <row r="65" spans="1:4" ht="24" customHeight="1">
      <c r="A65" s="457" t="s">
        <v>209</v>
      </c>
      <c r="B65" s="512"/>
      <c r="C65" s="457" t="s">
        <v>212</v>
      </c>
      <c r="D65" s="496">
        <v>43601</v>
      </c>
    </row>
    <row r="66" spans="1:4" ht="24" customHeight="1">
      <c r="A66" s="457" t="s">
        <v>215</v>
      </c>
      <c r="B66" s="512"/>
      <c r="C66" s="457" t="s">
        <v>218</v>
      </c>
      <c r="D66" s="496">
        <v>43601</v>
      </c>
    </row>
    <row r="67" spans="1:4" ht="24" customHeight="1">
      <c r="A67" s="457" t="str">
        <f>'Deelnemers rood'!$B$2</f>
        <v>Jeff Van Tol</v>
      </c>
      <c r="B67" s="510"/>
      <c r="C67" s="457" t="str">
        <f>'Deelnemers rood'!$B$5</f>
        <v>Bart Rutjes</v>
      </c>
      <c r="D67" s="496">
        <v>43601</v>
      </c>
    </row>
    <row r="68" spans="1:4" ht="24" customHeight="1">
      <c r="A68" s="457" t="str">
        <f>'Deelnemers rood'!$B$10</f>
        <v>Paul Hermse</v>
      </c>
      <c r="B68" s="506"/>
      <c r="C68" s="457" t="str">
        <f>'Deelnemers rood'!$B$6</f>
        <v>Errol Bouwens</v>
      </c>
      <c r="D68" s="496">
        <v>43601</v>
      </c>
    </row>
    <row r="69" spans="1:4" ht="24" customHeight="1">
      <c r="A69" s="457" t="str">
        <f>'Deelnemers rood'!$B$11</f>
        <v>Ferdy v Beest </v>
      </c>
      <c r="B69" s="510"/>
      <c r="C69" s="457" t="str">
        <f>'Deelnemers rood'!$B$8</f>
        <v>Thijs Manders</v>
      </c>
      <c r="D69" s="496">
        <v>43601</v>
      </c>
    </row>
    <row r="70" spans="1:4" ht="24" customHeight="1">
      <c r="A70" s="18" t="s">
        <v>209</v>
      </c>
      <c r="B70" s="162"/>
      <c r="C70" s="18" t="s">
        <v>214</v>
      </c>
      <c r="D70" s="290">
        <v>43605</v>
      </c>
    </row>
    <row r="71" spans="1:4" ht="24" customHeight="1">
      <c r="A71" s="18" t="s">
        <v>210</v>
      </c>
      <c r="B71" s="135"/>
      <c r="C71" s="18" t="s">
        <v>213</v>
      </c>
      <c r="D71" s="290">
        <v>43605</v>
      </c>
    </row>
    <row r="72" spans="1:4" ht="24" customHeight="1">
      <c r="A72" s="18" t="s">
        <v>215</v>
      </c>
      <c r="B72" s="135"/>
      <c r="C72" s="18" t="s">
        <v>217</v>
      </c>
      <c r="D72" s="290">
        <v>43605</v>
      </c>
    </row>
    <row r="73" spans="1:4" ht="24" customHeight="1">
      <c r="A73" s="18" t="s">
        <v>216</v>
      </c>
      <c r="B73" s="30"/>
      <c r="C73" s="18" t="s">
        <v>222</v>
      </c>
      <c r="D73" s="290">
        <v>43605</v>
      </c>
    </row>
    <row r="74" spans="1:4" ht="24" customHeight="1">
      <c r="A74" s="18" t="s">
        <v>217</v>
      </c>
      <c r="B74" s="30"/>
      <c r="C74" s="18" t="s">
        <v>218</v>
      </c>
      <c r="D74" s="290">
        <v>43605</v>
      </c>
    </row>
    <row r="75" spans="1:4" ht="24" customHeight="1">
      <c r="A75" s="18" t="str">
        <f>'Deelnemers rood'!$B$2</f>
        <v>Jeff Van Tol</v>
      </c>
      <c r="C75" s="18" t="str">
        <f>'Deelnemers rood'!$B$8</f>
        <v>Thijs Manders</v>
      </c>
      <c r="D75" s="290">
        <v>43605</v>
      </c>
    </row>
    <row r="76" spans="1:4" ht="24" customHeight="1">
      <c r="A76" s="18" t="str">
        <f>'Deelnemers rood'!$B$6</f>
        <v>Errol Bouwens</v>
      </c>
      <c r="C76" s="18" t="str">
        <f>'Deelnemers rood'!$B$7</f>
        <v>Mark Geboers</v>
      </c>
      <c r="D76" s="290">
        <v>43605</v>
      </c>
    </row>
    <row r="77" spans="1:4" ht="24" customHeight="1">
      <c r="A77" s="457" t="s">
        <v>211</v>
      </c>
      <c r="B77" s="511"/>
      <c r="C77" s="457" t="s">
        <v>213</v>
      </c>
      <c r="D77" s="496">
        <v>43608</v>
      </c>
    </row>
    <row r="78" spans="1:4" ht="24" customHeight="1">
      <c r="A78" s="457" t="s">
        <v>216</v>
      </c>
      <c r="B78" s="492"/>
      <c r="C78" s="457" t="s">
        <v>219</v>
      </c>
      <c r="D78" s="496">
        <v>43608</v>
      </c>
    </row>
    <row r="79" spans="1:4" ht="24" customHeight="1">
      <c r="A79" s="457" t="s">
        <v>216</v>
      </c>
      <c r="B79" s="492"/>
      <c r="C79" s="457" t="s">
        <v>221</v>
      </c>
      <c r="D79" s="496">
        <v>43608</v>
      </c>
    </row>
    <row r="80" spans="1:4" ht="24" customHeight="1">
      <c r="A80" s="457" t="str">
        <f>'Deelnemers rood'!$B$6</f>
        <v>Errol Bouwens</v>
      </c>
      <c r="B80" s="510"/>
      <c r="C80" s="457" t="str">
        <f>'Deelnemers rood'!$B$8</f>
        <v>Thijs Manders</v>
      </c>
      <c r="D80" s="496">
        <v>43608</v>
      </c>
    </row>
    <row r="81" spans="1:4" ht="24" customHeight="1">
      <c r="A81" s="457" t="str">
        <f>'Deelnemers rood'!$B$11</f>
        <v>Ferdy v Beest </v>
      </c>
      <c r="B81" s="510"/>
      <c r="C81" s="457" t="str">
        <f>'Deelnemers rood'!$B$10</f>
        <v>Paul Hermse</v>
      </c>
      <c r="D81" s="496">
        <v>43608</v>
      </c>
    </row>
    <row r="82" spans="1:4" ht="24" customHeight="1">
      <c r="A82" s="18" t="s">
        <v>210</v>
      </c>
      <c r="B82" s="135"/>
      <c r="C82" s="18" t="s">
        <v>214</v>
      </c>
      <c r="D82" s="290">
        <v>43612</v>
      </c>
    </row>
    <row r="83" spans="1:4" ht="24" customHeight="1">
      <c r="A83" s="18" t="s">
        <v>217</v>
      </c>
      <c r="B83" s="135"/>
      <c r="C83" s="18" t="s">
        <v>220</v>
      </c>
      <c r="D83" s="290">
        <v>43612</v>
      </c>
    </row>
    <row r="84" spans="1:4" ht="24" customHeight="1">
      <c r="A84" s="18" t="s">
        <v>219</v>
      </c>
      <c r="B84" s="18"/>
      <c r="C84" s="18" t="s">
        <v>222</v>
      </c>
      <c r="D84" s="290">
        <v>43612</v>
      </c>
    </row>
    <row r="85" spans="1:4" ht="24" customHeight="1">
      <c r="A85" s="18" t="str">
        <f>'Deelnemers rood'!$B$3</f>
        <v>Marco Terpstra</v>
      </c>
      <c r="C85" s="18" t="str">
        <f>'Deelnemers rood'!$B$8</f>
        <v>Thijs Manders</v>
      </c>
      <c r="D85" s="290">
        <v>43612</v>
      </c>
    </row>
    <row r="86" spans="1:4" ht="24" customHeight="1">
      <c r="A86" s="18" t="str">
        <f>'Deelnemers rood'!$B$5</f>
        <v>Bart Rutjes</v>
      </c>
      <c r="C86" s="18" t="str">
        <f>'Deelnemers rood'!$B$9</f>
        <v>Steven Koole</v>
      </c>
      <c r="D86" s="290">
        <v>43612</v>
      </c>
    </row>
    <row r="87" spans="1:4" ht="24" customHeight="1">
      <c r="A87" s="18" t="str">
        <f>'Deelnemers rood'!$B$10</f>
        <v>Paul Hermse</v>
      </c>
      <c r="C87" s="18" t="str">
        <f>'Deelnemers rood'!$B$4</f>
        <v>Mike Beker</v>
      </c>
      <c r="D87" s="290">
        <v>43612</v>
      </c>
    </row>
    <row r="88" spans="1:4" ht="24" customHeight="1">
      <c r="A88" s="18" t="str">
        <f>'Deelnemers rood'!$B$3</f>
        <v>Marco Terpstra</v>
      </c>
      <c r="C88" s="18" t="str">
        <f>'Deelnemers rood'!$B$5</f>
        <v>Bart Rutjes</v>
      </c>
      <c r="D88" s="290">
        <v>43619</v>
      </c>
    </row>
    <row r="89" spans="1:4" ht="24" customHeight="1">
      <c r="A89" s="18" t="s">
        <v>217</v>
      </c>
      <c r="B89" s="135"/>
      <c r="C89" s="18" t="s">
        <v>222</v>
      </c>
      <c r="D89" s="290">
        <v>43619</v>
      </c>
    </row>
    <row r="90" spans="1:4" ht="24" customHeight="1">
      <c r="A90" s="18" t="str">
        <f>'Deelnemers rood'!$B$4</f>
        <v>Mike Beker</v>
      </c>
      <c r="C90" s="18" t="str">
        <f>'Deelnemers rood'!$B$9</f>
        <v>Steven Koole</v>
      </c>
      <c r="D90" s="290">
        <v>43619</v>
      </c>
    </row>
    <row r="91" spans="1:4" ht="24" customHeight="1">
      <c r="A91" s="18" t="str">
        <f>'Deelnemers rood'!$B$10</f>
        <v>Paul Hermse</v>
      </c>
      <c r="C91" s="18" t="str">
        <f>'Deelnemers rood'!$B$8</f>
        <v>Thijs Manders</v>
      </c>
      <c r="D91" s="290">
        <v>43619</v>
      </c>
    </row>
    <row r="92" spans="1:4" ht="24" customHeight="1">
      <c r="A92" s="457" t="s">
        <v>207</v>
      </c>
      <c r="B92" s="512"/>
      <c r="C92" s="457" t="s">
        <v>210</v>
      </c>
      <c r="D92" s="496">
        <v>43622</v>
      </c>
    </row>
    <row r="93" spans="1:4" ht="24" customHeight="1">
      <c r="A93" s="457" t="str">
        <f>'Deelnemers rood'!$B$3</f>
        <v>Marco Terpstra</v>
      </c>
      <c r="B93" s="510"/>
      <c r="C93" s="457" t="str">
        <f>'Deelnemers rood'!$B$4</f>
        <v>Mike Beker</v>
      </c>
      <c r="D93" s="496">
        <v>43622</v>
      </c>
    </row>
    <row r="94" spans="1:4" ht="24" customHeight="1">
      <c r="A94" s="457" t="str">
        <f>'Deelnemers rood'!$B$5</f>
        <v>Bart Rutjes</v>
      </c>
      <c r="B94" s="510"/>
      <c r="C94" s="457" t="str">
        <f>'Deelnemers rood'!$B$8</f>
        <v>Thijs Manders</v>
      </c>
      <c r="D94" s="496">
        <v>43622</v>
      </c>
    </row>
    <row r="95" spans="1:4" ht="24" customHeight="1">
      <c r="A95" s="457" t="s">
        <v>210</v>
      </c>
      <c r="B95" s="512"/>
      <c r="C95" s="457" t="s">
        <v>211</v>
      </c>
      <c r="D95" s="496">
        <v>43629</v>
      </c>
    </row>
    <row r="96" spans="1:4" ht="24" customHeight="1">
      <c r="A96" s="457" t="str">
        <f>'Deelnemers rood'!$B$4</f>
        <v>Mike Beker</v>
      </c>
      <c r="B96" s="510"/>
      <c r="C96" s="457" t="str">
        <f>'Deelnemers rood'!$B$5</f>
        <v>Bart Rutjes</v>
      </c>
      <c r="D96" s="496">
        <v>43629</v>
      </c>
    </row>
    <row r="97" spans="1:4" ht="24" customHeight="1">
      <c r="A97" s="457" t="str">
        <f>'Deelnemers rood'!$B$10</f>
        <v>Paul Hermse</v>
      </c>
      <c r="B97" s="510"/>
      <c r="C97" s="457" t="str">
        <f>'Deelnemers rood'!$B$7</f>
        <v>Mark Geboers</v>
      </c>
      <c r="D97" s="496">
        <v>43629</v>
      </c>
    </row>
    <row r="98" spans="1:4" ht="24" customHeight="1">
      <c r="A98" s="457" t="str">
        <f>'Deelnemers rood'!$B$11</f>
        <v>Ferdy v Beest </v>
      </c>
      <c r="B98" s="510"/>
      <c r="C98" s="457" t="str">
        <f>'Deelnemers rood'!$B$3</f>
        <v>Marco Terpstra</v>
      </c>
      <c r="D98" s="496">
        <v>43629</v>
      </c>
    </row>
    <row r="99" spans="1:4" ht="24" customHeight="1">
      <c r="A99" s="18" t="str">
        <f>'Deelnemers rood'!$B$3</f>
        <v>Marco Terpstra</v>
      </c>
      <c r="C99" s="18" t="str">
        <f>'Deelnemers rood'!$B$7</f>
        <v>Mark Geboers</v>
      </c>
      <c r="D99" s="290">
        <v>43633</v>
      </c>
    </row>
    <row r="100" spans="1:4" ht="24" customHeight="1">
      <c r="A100" s="18" t="str">
        <f>'Deelnemers rood'!$B$2</f>
        <v>Jeff Van Tol</v>
      </c>
      <c r="C100" s="18" t="str">
        <f>'Deelnemers rood'!$B$4</f>
        <v>Mike Beker</v>
      </c>
      <c r="D100" s="290">
        <v>43633</v>
      </c>
    </row>
    <row r="101" spans="1:4" ht="24" customHeight="1">
      <c r="A101" s="18" t="str">
        <f>'Deelnemers rood'!$B$4</f>
        <v>Mike Beker</v>
      </c>
      <c r="C101" s="18" t="str">
        <f>'Deelnemers rood'!$B$7</f>
        <v>Mark Geboers</v>
      </c>
      <c r="D101" s="290">
        <v>43633</v>
      </c>
    </row>
    <row r="102" spans="1:4" ht="24" customHeight="1">
      <c r="A102" s="457" t="str">
        <f>'Deelnemers rood'!$B$10</f>
        <v>Paul Hermse</v>
      </c>
      <c r="B102" s="506"/>
      <c r="C102" s="457" t="str">
        <f>'Deelnemers rood'!$B$5</f>
        <v>Bart Rutjes</v>
      </c>
      <c r="D102" s="496">
        <v>43636</v>
      </c>
    </row>
    <row r="103" spans="1:3" ht="24" customHeight="1">
      <c r="A103" s="162"/>
      <c r="B103" s="121"/>
      <c r="C103" s="162"/>
    </row>
    <row r="105" spans="1:4" ht="24" customHeight="1">
      <c r="A105" s="162"/>
      <c r="B105" s="121"/>
      <c r="C105" s="162"/>
      <c r="D105" s="121"/>
    </row>
    <row r="119" spans="2:4" ht="24" customHeight="1">
      <c r="B119" s="30"/>
      <c r="D119" s="30"/>
    </row>
    <row r="120" spans="2:4" ht="24" customHeight="1">
      <c r="B120" s="30"/>
      <c r="D120" s="30"/>
    </row>
    <row r="189" ht="24" customHeight="1">
      <c r="B189" s="30"/>
    </row>
    <row r="190" ht="24" customHeight="1">
      <c r="B190" s="30"/>
    </row>
    <row r="224" ht="24" customHeight="1">
      <c r="B224" s="30"/>
    </row>
    <row r="225" ht="24" customHeight="1">
      <c r="B225" s="30"/>
    </row>
    <row r="259" spans="2:8" ht="24" customHeight="1">
      <c r="B259" s="30"/>
      <c r="D259" s="30"/>
      <c r="F259" s="30"/>
      <c r="H259" s="30"/>
    </row>
    <row r="260" spans="2:8" ht="24" customHeight="1">
      <c r="B260" s="30"/>
      <c r="D260" s="30"/>
      <c r="F260" s="30"/>
      <c r="H260" s="30"/>
    </row>
    <row r="294" ht="24" customHeight="1">
      <c r="B294" s="30"/>
    </row>
    <row r="295" ht="24" customHeight="1">
      <c r="B295" s="30"/>
    </row>
    <row r="329" spans="2:4" ht="24" customHeight="1">
      <c r="B329" s="30"/>
      <c r="D329" s="30"/>
    </row>
    <row r="330" spans="2:4" ht="24" customHeight="1">
      <c r="B330" s="30"/>
      <c r="D330" s="30"/>
    </row>
    <row r="364" spans="2:8" ht="24" customHeight="1">
      <c r="B364" s="30"/>
      <c r="D364" s="30"/>
      <c r="F364" s="30"/>
      <c r="H364" s="30"/>
    </row>
    <row r="365" spans="2:8" ht="24" customHeight="1">
      <c r="B365" s="30"/>
      <c r="D365" s="30"/>
      <c r="F365" s="30"/>
      <c r="H365" s="30"/>
    </row>
    <row r="469" spans="2:4" ht="24" customHeight="1">
      <c r="B469" s="30"/>
      <c r="D469" s="30"/>
    </row>
    <row r="470" spans="2:4" ht="24" customHeight="1">
      <c r="B470" s="30"/>
      <c r="D470" s="30"/>
    </row>
  </sheetData>
  <sheetProtection/>
  <autoFilter ref="A1:D102">
    <sortState ref="A2:D470">
      <sortCondition sortBy="value" ref="D2:D470"/>
    </sortState>
  </autoFilter>
  <printOptions/>
  <pageMargins left="0.28" right="0.21" top="0.36" bottom="0.32" header="0.31496062992125984" footer="0.31496062992125984"/>
  <pageSetup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rgb="FF92D050"/>
  </sheetPr>
  <dimension ref="A1:T514"/>
  <sheetViews>
    <sheetView zoomScalePageLayoutView="0" workbookViewId="0" topLeftCell="C1">
      <selection activeCell="C4" sqref="C4"/>
    </sheetView>
  </sheetViews>
  <sheetFormatPr defaultColWidth="9.140625" defaultRowHeight="12.75"/>
  <cols>
    <col min="1" max="1" width="5.57421875" style="0" hidden="1" customWidth="1"/>
    <col min="2" max="2" width="5.7109375" style="0" hidden="1" customWidth="1"/>
    <col min="3" max="3" width="43.00390625" style="0" bestFit="1" customWidth="1"/>
    <col min="4" max="4" width="15.8515625" style="0" customWidth="1"/>
    <col min="5" max="5" width="1.57421875" style="0" customWidth="1"/>
    <col min="6" max="6" width="16.00390625" style="0" customWidth="1"/>
    <col min="7" max="7" width="1.7109375" style="0" customWidth="1"/>
    <col min="8" max="8" width="7.57421875" style="0" customWidth="1"/>
    <col min="9" max="9" width="1.7109375" style="0" customWidth="1"/>
    <col min="10" max="10" width="7.421875" style="0" customWidth="1"/>
    <col min="11" max="11" width="1.8515625" style="0" customWidth="1"/>
    <col min="12" max="12" width="8.140625" style="0" customWidth="1"/>
    <col min="13" max="13" width="1.57421875" style="0" customWidth="1"/>
    <col min="14" max="14" width="9.57421875" style="0" customWidth="1"/>
    <col min="15" max="15" width="1.421875" style="0" customWidth="1"/>
    <col min="16" max="16" width="9.8515625" style="0" bestFit="1" customWidth="1"/>
    <col min="17" max="17" width="5.7109375" style="0" customWidth="1"/>
    <col min="18" max="18" width="25.8515625" style="0" customWidth="1"/>
    <col min="19" max="19" width="23.7109375" style="0" customWidth="1"/>
    <col min="20" max="20" width="20.421875" style="0" customWidth="1"/>
    <col min="21" max="21" width="20.421875" style="79" customWidth="1"/>
  </cols>
  <sheetData>
    <row r="1" spans="3:20" ht="30.75" customHeight="1" thickBot="1">
      <c r="C1" s="463" t="s">
        <v>62</v>
      </c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74"/>
      <c r="R1" s="74"/>
      <c r="S1" s="74"/>
      <c r="T1" s="78"/>
    </row>
    <row r="2" spans="3:20" ht="30" customHeight="1">
      <c r="C2" s="27"/>
      <c r="D2" s="183" t="s">
        <v>25</v>
      </c>
      <c r="E2" s="146"/>
      <c r="F2" s="145" t="s">
        <v>26</v>
      </c>
      <c r="G2" s="146"/>
      <c r="H2" s="145" t="s">
        <v>5</v>
      </c>
      <c r="I2" s="146"/>
      <c r="J2" s="145" t="s">
        <v>1</v>
      </c>
      <c r="K2" s="146"/>
      <c r="L2" s="145" t="s">
        <v>2</v>
      </c>
      <c r="M2" s="146"/>
      <c r="N2" s="145" t="s">
        <v>5</v>
      </c>
      <c r="O2" s="333"/>
      <c r="P2" s="280" t="s">
        <v>6</v>
      </c>
      <c r="Q2" s="74"/>
      <c r="R2" s="74"/>
      <c r="S2" s="28"/>
      <c r="T2" s="28"/>
    </row>
    <row r="3" spans="1:20" s="86" customFormat="1" ht="34.5" customHeight="1">
      <c r="A3" s="266">
        <v>1</v>
      </c>
      <c r="B3" s="266">
        <f>VLOOKUP(A3,'Deelnemers rood'!I:K,1,FALSE)</f>
        <v>1</v>
      </c>
      <c r="C3" s="44" t="str">
        <f>CONCATENATE("",VLOOKUP(A3,'Deelnemers rood'!I:K,2,FALSE)," &amp; ",VLOOKUP(A3,'Deelnemers rood'!I:K,3,FALSE))</f>
        <v> &amp; </v>
      </c>
      <c r="D3" s="20">
        <f>'Dames Dubbel Wit'!F2+'Dames Dubbel Wit'!I2+'Dames Dubbel Wit'!L2+'Dames Dubbel Wit'!F3+'Dames Dubbel Wit'!I3+'Dames Dubbel Wit'!L3+'Dames Dubbel Wit'!F4+'Dames Dubbel Wit'!I4+'Dames Dubbel Wit'!L4+'Dames Dubbel Wit'!F5+'Dames Dubbel Wit'!I5+'Dames Dubbel Wit'!L5</f>
        <v>0</v>
      </c>
      <c r="E3" s="21"/>
      <c r="F3" s="20">
        <f>'Dames Dubbel Wit'!G2+'Dames Dubbel Wit'!J2+'Dames Dubbel Wit'!M2+'Dames Dubbel Wit'!G3+'Dames Dubbel Wit'!J3+'Dames Dubbel Wit'!M3+'Dames Dubbel Wit'!G4+'Dames Dubbel Wit'!J4+'Dames Dubbel Wit'!M4+'Dames Dubbel Wit'!G5+'Dames Dubbel Wit'!J5+'Dames Dubbel Wit'!M5</f>
        <v>0</v>
      </c>
      <c r="G3" s="21"/>
      <c r="H3" s="20">
        <f>D3-F3</f>
        <v>0</v>
      </c>
      <c r="I3" s="21"/>
      <c r="J3" s="20">
        <f>'Dames Dubbel Wit'!O2+'Dames Dubbel Wit'!O3+'Dames Dubbel Wit'!O4+'Dames Dubbel Wit'!O5</f>
        <v>0</v>
      </c>
      <c r="K3" s="21"/>
      <c r="L3" s="20">
        <f>'Dames Dubbel Wit'!P2+'Dames Dubbel Wit'!P3+'Dames Dubbel Wit'!P4+'Dames Dubbel Wit'!P5</f>
        <v>0</v>
      </c>
      <c r="M3" s="22"/>
      <c r="N3" s="20">
        <f>J3-L3</f>
        <v>0</v>
      </c>
      <c r="O3" s="20"/>
      <c r="P3" s="303">
        <v>1</v>
      </c>
      <c r="Q3" s="198"/>
      <c r="R3" s="198"/>
      <c r="S3" s="28"/>
      <c r="T3" s="28"/>
    </row>
    <row r="4" spans="1:20" s="86" customFormat="1" ht="34.5" customHeight="1">
      <c r="A4" s="266">
        <v>4</v>
      </c>
      <c r="B4" s="266">
        <f>VLOOKUP(A4,'Deelnemers rood'!I:K,1,FALSE)</f>
        <v>4</v>
      </c>
      <c r="C4" s="44" t="str">
        <f>CONCATENATE("",VLOOKUP(A4,'Deelnemers rood'!I:K,2,FALSE)," &amp; ",VLOOKUP(A4,'Deelnemers rood'!I:K,3,FALSE))</f>
        <v> &amp; </v>
      </c>
      <c r="D4" s="20">
        <f>'Dames Dubbel Wit'!G4+'Dames Dubbel Wit'!J4+'Dames Dubbel Wit'!M4+'Dames Dubbel Wit'!G7+'Dames Dubbel Wit'!J7+'Dames Dubbel Wit'!M7+'Dames Dubbel Wit'!G9+'Dames Dubbel Wit'!J9+'Dames Dubbel Wit'!M9+'Dames Dubbel Wit'!F11+'Dames Dubbel Wit'!I11+'Dames Dubbel Wit'!L11</f>
        <v>0</v>
      </c>
      <c r="E4" s="21"/>
      <c r="F4" s="20">
        <f>'Dames Dubbel Wit'!F4+'Dames Dubbel Wit'!I4+'Dames Dubbel Wit'!L4+'Dames Dubbel Wit'!F7+'Dames Dubbel Wit'!I7+'Dames Dubbel Wit'!L7+'Dames Dubbel Wit'!F9+'Dames Dubbel Wit'!I9+'Dames Dubbel Wit'!L9+'Dames Dubbel Wit'!G11+'Dames Dubbel Wit'!J11+'Dames Dubbel Wit'!M11</f>
        <v>0</v>
      </c>
      <c r="G4" s="21"/>
      <c r="H4" s="20">
        <f>D4-F4</f>
        <v>0</v>
      </c>
      <c r="I4" s="21"/>
      <c r="J4" s="20">
        <f>'Dames Dubbel Wit'!P4+'Dames Dubbel Wit'!P7+'Dames Dubbel Wit'!P9+'Dames Dubbel Wit'!O11</f>
        <v>0</v>
      </c>
      <c r="K4" s="21"/>
      <c r="L4" s="20">
        <f>'Dames Dubbel Wit'!O4+'Dames Dubbel Wit'!O7+'Dames Dubbel Wit'!O9+'Dames Dubbel Wit'!P11</f>
        <v>0</v>
      </c>
      <c r="M4" s="272"/>
      <c r="N4" s="269">
        <f>J4-L4</f>
        <v>0</v>
      </c>
      <c r="O4" s="269"/>
      <c r="P4" s="303">
        <v>2</v>
      </c>
      <c r="Q4" s="198"/>
      <c r="R4" s="198"/>
      <c r="S4" s="28"/>
      <c r="T4" s="28"/>
    </row>
    <row r="5" spans="1:20" s="86" customFormat="1" ht="34.5" customHeight="1">
      <c r="A5" s="266">
        <v>2</v>
      </c>
      <c r="B5" s="266">
        <f>VLOOKUP(A5,'Deelnemers rood'!I:K,1,FALSE)</f>
        <v>2</v>
      </c>
      <c r="C5" s="44" t="str">
        <f>CONCATENATE("",VLOOKUP(A5,'Deelnemers rood'!I:K,2,FALSE)," &amp; ",VLOOKUP(A5,'Deelnemers rood'!I:K,3,FALSE))</f>
        <v> &amp; </v>
      </c>
      <c r="D5" s="269">
        <f>'Dames Dubbel Wit'!G2+'Dames Dubbel Wit'!J2+'Dames Dubbel Wit'!M2+'Dames Dubbel Wit'!F6+'Dames Dubbel Wit'!I6+'Dames Dubbel Wit'!L6+'Dames Dubbel Wit'!F7+'Dames Dubbel Wit'!I7+'Dames Dubbel Wit'!L7+'Dames Dubbel Wit'!F8+'Dames Dubbel Wit'!I8+'Dames Dubbel Wit'!L8</f>
        <v>0</v>
      </c>
      <c r="E5" s="272"/>
      <c r="F5" s="269">
        <f>'Dames Dubbel Wit'!F2+'Dames Dubbel Wit'!I2+'Dames Dubbel Wit'!L2+'Dames Dubbel Wit'!G6+'Dames Dubbel Wit'!J6+'Dames Dubbel Wit'!M6+'Dames Dubbel Wit'!G7+'Dames Dubbel Wit'!J7+'Dames Dubbel Wit'!M7+'Dames Dubbel Wit'!G8+'Dames Dubbel Wit'!J8+'Dames Dubbel Wit'!M8</f>
        <v>0</v>
      </c>
      <c r="G5" s="272"/>
      <c r="H5" s="269">
        <f>D5-F5</f>
        <v>0</v>
      </c>
      <c r="I5" s="272"/>
      <c r="J5" s="269">
        <f>'Dames Dubbel Wit'!P2+'Dames Dubbel Wit'!O6+'Dames Dubbel Wit'!O7+'Dames Dubbel Wit'!O8</f>
        <v>0</v>
      </c>
      <c r="K5" s="272"/>
      <c r="L5" s="269">
        <f>'Dames Dubbel Wit'!O2+'Dames Dubbel Wit'!P6+'Dames Dubbel Wit'!P7+'Dames Dubbel Wit'!P8</f>
        <v>0</v>
      </c>
      <c r="M5" s="21"/>
      <c r="N5" s="20">
        <f>J5-L5</f>
        <v>0</v>
      </c>
      <c r="O5" s="20"/>
      <c r="P5" s="303">
        <v>3</v>
      </c>
      <c r="Q5" s="198"/>
      <c r="R5" s="198"/>
      <c r="S5" s="28"/>
      <c r="T5" s="28"/>
    </row>
    <row r="6" spans="1:20" s="86" customFormat="1" ht="34.5" customHeight="1" hidden="1">
      <c r="A6" s="266">
        <v>3</v>
      </c>
      <c r="B6" s="266">
        <f>VLOOKUP(A6,'Deelnemers rood'!I:K,1,FALSE)</f>
        <v>3</v>
      </c>
      <c r="C6" s="44" t="str">
        <f>CONCATENATE("",VLOOKUP(A6,'Deelnemers rood'!I:K,2,FALSE)," &amp; ",VLOOKUP(A6,'Deelnemers rood'!I:K,3,FALSE))</f>
        <v> &amp; </v>
      </c>
      <c r="D6" s="20">
        <f>'Dames Dubbel Wit'!G3+'Dames Dubbel Wit'!J3+'Dames Dubbel Wit'!M3+'Dames Dubbel Wit'!G6+'Dames Dubbel Wit'!J6+'Dames Dubbel Wit'!M6+'Dames Dubbel Wit'!F9+'Dames Dubbel Wit'!I9+'Dames Dubbel Wit'!L9+'Dames Dubbel Wit'!F10+'Dames Dubbel Wit'!I10+'Dames Dubbel Wit'!L10</f>
        <v>0</v>
      </c>
      <c r="E6" s="21"/>
      <c r="F6" s="20">
        <f>'Dames Dubbel Wit'!F3+'Dames Dubbel Wit'!I3+'Dames Dubbel Wit'!L3+'Dames Dubbel Wit'!F6+'Dames Dubbel Wit'!I6+'Dames Dubbel Wit'!L6+'Dames Dubbel Wit'!G9+'Dames Dubbel Wit'!J9+'Dames Dubbel Wit'!M9+'Dames Dubbel Wit'!G10+'Dames Dubbel Wit'!J10+'Dames Dubbel Wit'!M10</f>
        <v>0</v>
      </c>
      <c r="G6" s="21"/>
      <c r="H6" s="20">
        <f>D6-F6</f>
        <v>0</v>
      </c>
      <c r="I6" s="21"/>
      <c r="J6" s="20">
        <f>'Dames Dubbel Wit'!P3+'Dames Dubbel Wit'!P6+'Dames Dubbel Wit'!O9+'Dames Dubbel Wit'!O10</f>
        <v>0</v>
      </c>
      <c r="K6" s="21"/>
      <c r="L6" s="20">
        <f>'Dames Dubbel Wit'!O3+'Dames Dubbel Wit'!O6+'Dames Dubbel Wit'!P9+'Dames Dubbel Wit'!P10</f>
        <v>0</v>
      </c>
      <c r="M6" s="21"/>
      <c r="N6" s="20">
        <f>J6-L6</f>
        <v>0</v>
      </c>
      <c r="O6" s="20"/>
      <c r="P6" s="303">
        <v>4</v>
      </c>
      <c r="Q6" s="198"/>
      <c r="R6" s="198"/>
      <c r="S6" s="28"/>
      <c r="T6" s="28"/>
    </row>
    <row r="7" spans="1:20" s="86" customFormat="1" ht="34.5" customHeight="1">
      <c r="A7" s="266">
        <v>5</v>
      </c>
      <c r="B7" s="266">
        <f>VLOOKUP(A7,'Deelnemers rood'!I:K,1,FALSE)</f>
        <v>5</v>
      </c>
      <c r="C7" s="44" t="str">
        <f>CONCATENATE("",VLOOKUP(A7,'Deelnemers rood'!I:K,2,FALSE)," &amp; ",VLOOKUP(A7,'Deelnemers rood'!I:K,3,FALSE))</f>
        <v> &amp; </v>
      </c>
      <c r="D7" s="269">
        <f>'Dames Dubbel Wit'!G5+'Dames Dubbel Wit'!J5+'Dames Dubbel Wit'!M5+'Dames Dubbel Wit'!G8+'Dames Dubbel Wit'!J8+'Dames Dubbel Wit'!M8+'Dames Dubbel Wit'!G10+'Dames Dubbel Wit'!J10+'Dames Dubbel Wit'!M10+'Dames Dubbel Wit'!G11+'Dames Dubbel Wit'!J11+'Dames Dubbel Wit'!M11</f>
        <v>0</v>
      </c>
      <c r="E7" s="272"/>
      <c r="F7" s="269">
        <f>'Dames Dubbel Wit'!F5+'Dames Dubbel Wit'!I5+'Dames Dubbel Wit'!L5+'Dames Dubbel Wit'!F8+'Dames Dubbel Wit'!I8+'Dames Dubbel Wit'!L8+'Dames Dubbel Wit'!F10+'Dames Dubbel Wit'!I10+'Dames Dubbel Wit'!L10+'Dames Dubbel Wit'!F11+'Dames Dubbel Wit'!I11+'Dames Dubbel Wit'!L11</f>
        <v>0</v>
      </c>
      <c r="G7" s="272"/>
      <c r="H7" s="269">
        <f>D7-F7</f>
        <v>0</v>
      </c>
      <c r="I7" s="272"/>
      <c r="J7" s="269">
        <f>'Dames Dubbel Wit'!P5+'Dames Dubbel Wit'!P8+'Dames Dubbel Wit'!P10+'Dames Dubbel Wit'!P11</f>
        <v>0</v>
      </c>
      <c r="K7" s="272"/>
      <c r="L7" s="269">
        <f>'Dames Dubbel Wit'!O5+'Dames Dubbel Wit'!O8+'Dames Dubbel Wit'!O10+'Dames Dubbel Wit'!O11</f>
        <v>0</v>
      </c>
      <c r="M7" s="272"/>
      <c r="N7" s="269">
        <f>J7-L7</f>
        <v>0</v>
      </c>
      <c r="O7" s="269"/>
      <c r="P7" s="303">
        <v>5</v>
      </c>
      <c r="Q7" s="198"/>
      <c r="R7" s="28"/>
      <c r="S7" s="28"/>
      <c r="T7" s="90"/>
    </row>
    <row r="8" spans="1:20" s="86" customFormat="1" ht="34.5" customHeight="1">
      <c r="A8" s="266">
        <v>6</v>
      </c>
      <c r="B8" s="266">
        <f>VLOOKUP(A8,'Deelnemers rood'!I:K,1,FALSE)</f>
        <v>6</v>
      </c>
      <c r="C8" s="2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05"/>
      <c r="Q8" s="198"/>
      <c r="R8" s="28"/>
      <c r="S8" s="28"/>
      <c r="T8" s="90"/>
    </row>
    <row r="9" spans="1:20" ht="30" customHeight="1">
      <c r="A9" s="274">
        <v>7</v>
      </c>
      <c r="B9" s="266">
        <f>VLOOKUP(A9,'Deelnemers rood'!I:K,1,FALSE)</f>
        <v>7</v>
      </c>
      <c r="P9" s="105"/>
      <c r="Q9" s="74"/>
      <c r="R9" s="28"/>
      <c r="S9" s="28"/>
      <c r="T9" s="78"/>
    </row>
    <row r="10" spans="16:19" ht="30" customHeight="1">
      <c r="P10" s="105"/>
      <c r="R10" s="28"/>
      <c r="S10" s="28"/>
    </row>
    <row r="11" spans="3:19" ht="30" customHeight="1">
      <c r="C11" s="27"/>
      <c r="D11" s="325"/>
      <c r="E11" s="325"/>
      <c r="F11" s="325"/>
      <c r="G11" s="325"/>
      <c r="H11" s="325"/>
      <c r="I11" s="325"/>
      <c r="J11" s="325"/>
      <c r="K11" s="325"/>
      <c r="L11" s="325"/>
      <c r="M11" s="326"/>
      <c r="N11" s="325"/>
      <c r="O11" s="325"/>
      <c r="P11" s="327"/>
      <c r="R11" s="28"/>
      <c r="S11" s="28"/>
    </row>
    <row r="14" spans="17:19" ht="28.5" customHeight="1">
      <c r="Q14" s="70"/>
      <c r="S14" s="35"/>
    </row>
    <row r="15" spans="17:19" ht="28.5" customHeight="1">
      <c r="Q15" s="70"/>
      <c r="R15" s="35"/>
      <c r="S15" s="118"/>
    </row>
    <row r="16" spans="17:19" ht="30" customHeight="1">
      <c r="Q16" s="70"/>
      <c r="R16" s="35"/>
      <c r="S16" s="118"/>
    </row>
    <row r="17" spans="17:19" ht="30" customHeight="1">
      <c r="Q17" s="70"/>
      <c r="R17" s="35"/>
      <c r="S17" s="118"/>
    </row>
    <row r="18" spans="17:19" ht="30" customHeight="1">
      <c r="Q18" s="70"/>
      <c r="R18" s="35"/>
      <c r="S18" s="118"/>
    </row>
    <row r="19" spans="17:19" ht="30" customHeight="1">
      <c r="Q19" s="70"/>
      <c r="R19" s="35"/>
      <c r="S19" s="119"/>
    </row>
    <row r="20" spans="17:20" ht="30" customHeight="1">
      <c r="Q20" s="70"/>
      <c r="R20" s="35"/>
      <c r="S20" s="118"/>
      <c r="T20" s="78"/>
    </row>
    <row r="21" spans="17:20" ht="33" customHeight="1">
      <c r="Q21" s="70"/>
      <c r="R21" s="35"/>
      <c r="S21" s="118"/>
      <c r="T21" s="91"/>
    </row>
    <row r="22" spans="18:20" ht="33" customHeight="1">
      <c r="R22" s="35"/>
      <c r="S22" s="119"/>
      <c r="T22" s="28"/>
    </row>
    <row r="23" spans="19:20" ht="33" customHeight="1">
      <c r="S23" s="35"/>
      <c r="T23" s="28"/>
    </row>
    <row r="24" ht="33" customHeight="1">
      <c r="T24" s="28"/>
    </row>
    <row r="25" ht="33" customHeight="1">
      <c r="T25" s="88"/>
    </row>
    <row r="26" spans="4:20" s="160" customFormat="1" ht="33" customHeight="1">
      <c r="D26" s="121"/>
      <c r="E26" s="121"/>
      <c r="F26" s="121"/>
      <c r="G26" s="121"/>
      <c r="H26" s="121"/>
      <c r="I26" s="121"/>
      <c r="J26" s="121"/>
      <c r="K26" s="121"/>
      <c r="L26" s="121"/>
      <c r="M26" s="30"/>
      <c r="N26" s="121"/>
      <c r="O26" s="121"/>
      <c r="P26" s="121"/>
      <c r="T26" s="28"/>
    </row>
    <row r="27" spans="4:20" s="160" customFormat="1" ht="33" customHeight="1">
      <c r="D27" s="121"/>
      <c r="E27" s="121"/>
      <c r="F27" s="121"/>
      <c r="G27" s="121"/>
      <c r="H27" s="121"/>
      <c r="I27" s="121"/>
      <c r="J27" s="121"/>
      <c r="K27" s="121"/>
      <c r="L27" s="121"/>
      <c r="M27" s="30"/>
      <c r="N27" s="121"/>
      <c r="O27" s="121"/>
      <c r="P27" s="121"/>
      <c r="T27" s="28"/>
    </row>
    <row r="28" spans="4:20" s="160" customFormat="1" ht="33" customHeight="1">
      <c r="D28" s="121"/>
      <c r="E28" s="121"/>
      <c r="F28" s="121"/>
      <c r="G28" s="121"/>
      <c r="H28" s="121"/>
      <c r="I28" s="121"/>
      <c r="J28" s="121"/>
      <c r="K28" s="121"/>
      <c r="L28" s="121"/>
      <c r="M28" s="30"/>
      <c r="N28" s="121"/>
      <c r="O28" s="121"/>
      <c r="P28" s="121"/>
      <c r="T28" s="88"/>
    </row>
    <row r="29" s="160" customFormat="1" ht="33" customHeight="1"/>
    <row r="30" s="160" customFormat="1" ht="33" customHeight="1"/>
    <row r="31" s="160" customFormat="1" ht="12.75"/>
    <row r="32" s="160" customFormat="1" ht="12.75"/>
    <row r="33" s="160" customFormat="1" ht="12.75"/>
    <row r="34" s="160" customFormat="1" ht="12.75"/>
    <row r="35" s="160" customFormat="1" ht="12.75"/>
    <row r="36" s="160" customFormat="1" ht="12.75"/>
    <row r="37" s="160" customFormat="1" ht="12.75"/>
    <row r="38" s="160" customFormat="1" ht="12.75"/>
    <row r="39" s="160" customFormat="1" ht="12.75"/>
    <row r="40" s="160" customFormat="1" ht="12.75"/>
    <row r="41" s="160" customFormat="1" ht="12.75"/>
    <row r="42" s="160" customFormat="1" ht="12.75"/>
    <row r="43" s="160" customFormat="1" ht="12.75"/>
    <row r="44" s="160" customFormat="1" ht="12.75"/>
    <row r="45" s="160" customFormat="1" ht="12.75"/>
    <row r="46" s="160" customFormat="1" ht="12.75"/>
    <row r="47" s="160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pans="4:8" s="121" customFormat="1" ht="15.75">
      <c r="D58" s="30"/>
      <c r="F58" s="30"/>
      <c r="H58" s="30"/>
    </row>
    <row r="59" spans="4:8" s="121" customFormat="1" ht="15.75">
      <c r="D59" s="30"/>
      <c r="F59" s="30"/>
      <c r="H59" s="30"/>
    </row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pans="4:10" s="121" customFormat="1" ht="15.75">
      <c r="D93" s="30"/>
      <c r="F93" s="30"/>
      <c r="H93" s="30"/>
      <c r="J93" s="30"/>
    </row>
    <row r="94" spans="4:10" s="121" customFormat="1" ht="15.75">
      <c r="D94" s="30"/>
      <c r="F94" s="30"/>
      <c r="H94" s="30"/>
      <c r="J94" s="30"/>
    </row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pans="4:6" s="121" customFormat="1" ht="15.75">
      <c r="D128" s="30"/>
      <c r="F128" s="30"/>
    </row>
    <row r="129" spans="4:6" s="121" customFormat="1" ht="15.75">
      <c r="D129" s="30"/>
      <c r="F129" s="30"/>
    </row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pans="4:6" s="121" customFormat="1" ht="15.75">
      <c r="D163" s="30"/>
      <c r="F163" s="30"/>
    </row>
    <row r="164" spans="4:6" s="121" customFormat="1" ht="15.75">
      <c r="D164" s="30"/>
      <c r="F164" s="30"/>
    </row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5.75">
      <c r="D233" s="30"/>
    </row>
    <row r="234" s="121" customFormat="1" ht="15.75">
      <c r="D234" s="30"/>
    </row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5.75">
      <c r="D268" s="30"/>
    </row>
    <row r="269" s="121" customFormat="1" ht="15.75">
      <c r="D269" s="30"/>
    </row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pans="4:10" s="121" customFormat="1" ht="15.75">
      <c r="D303" s="30"/>
      <c r="F303" s="30"/>
      <c r="H303" s="30"/>
      <c r="J303" s="30"/>
    </row>
    <row r="304" spans="4:10" s="121" customFormat="1" ht="15.75">
      <c r="D304" s="30"/>
      <c r="F304" s="30"/>
      <c r="H304" s="30"/>
      <c r="J304" s="30"/>
    </row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5.75">
      <c r="D338" s="30"/>
    </row>
    <row r="339" s="121" customFormat="1" ht="15.75">
      <c r="D339" s="30"/>
    </row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pans="4:6" s="121" customFormat="1" ht="15.75">
      <c r="D373" s="30"/>
      <c r="F373" s="30"/>
    </row>
    <row r="374" spans="4:6" s="121" customFormat="1" ht="15.75">
      <c r="D374" s="30"/>
      <c r="F374" s="30"/>
    </row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pans="4:10" s="121" customFormat="1" ht="15.75">
      <c r="D408" s="30"/>
      <c r="F408" s="30"/>
      <c r="H408" s="30"/>
      <c r="J408" s="30"/>
    </row>
    <row r="409" spans="4:10" s="121" customFormat="1" ht="15.75">
      <c r="D409" s="30"/>
      <c r="F409" s="30"/>
      <c r="H409" s="30"/>
      <c r="J409" s="30"/>
    </row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pans="4:6" s="121" customFormat="1" ht="15.75">
      <c r="D513" s="30"/>
      <c r="F513" s="30"/>
    </row>
    <row r="514" spans="4:6" s="121" customFormat="1" ht="15.75">
      <c r="D514" s="30"/>
      <c r="F514" s="30"/>
    </row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60" customFormat="1" ht="12.75"/>
    <row r="969" s="160" customFormat="1" ht="12.75"/>
    <row r="970" s="160" customFormat="1" ht="12.75"/>
    <row r="971" s="160" customFormat="1" ht="12.75"/>
    <row r="972" s="160" customFormat="1" ht="12.75"/>
    <row r="973" s="160" customFormat="1" ht="12.75"/>
    <row r="974" s="160" customFormat="1" ht="12.75"/>
  </sheetData>
  <sheetProtection/>
  <mergeCells count="1">
    <mergeCell ref="C1:P1"/>
  </mergeCells>
  <conditionalFormatting sqref="H11 N7:O8 N11:O11">
    <cfRule type="cellIs" priority="2" dxfId="1" operator="lessThan" stopIfTrue="1">
      <formula>0</formula>
    </cfRule>
  </conditionalFormatting>
  <conditionalFormatting sqref="N3:O8">
    <cfRule type="cellIs" priority="1" dxfId="0" operator="lessThan" stopIfTrue="1">
      <formula>0</formula>
    </cfRule>
  </conditionalFormatting>
  <printOptions/>
  <pageMargins left="0.2755905511811024" right="0.15748031496062992" top="0.2755905511811024" bottom="0.1968503937007874" header="0.2755905511811024" footer="0.1968503937007874"/>
  <pageSetup horizontalDpi="600" verticalDpi="600" orientation="landscape" paperSize="9" scale="8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7">
    <tabColor rgb="FFFF0000"/>
  </sheetPr>
  <dimension ref="A1:AC514"/>
  <sheetViews>
    <sheetView zoomScale="70" zoomScaleNormal="70" workbookViewId="0" topLeftCell="A1">
      <selection activeCell="C4" sqref="C4"/>
    </sheetView>
  </sheetViews>
  <sheetFormatPr defaultColWidth="9.140625" defaultRowHeight="12.75"/>
  <cols>
    <col min="1" max="1" width="9.140625" style="173" customWidth="1"/>
    <col min="2" max="2" width="10.421875" style="173" customWidth="1"/>
    <col min="3" max="3" width="48.00390625" style="166" bestFit="1" customWidth="1"/>
    <col min="4" max="4" width="7.00390625" style="166" customWidth="1"/>
    <col min="5" max="5" width="48.00390625" style="166" bestFit="1" customWidth="1"/>
    <col min="6" max="7" width="7.7109375" style="173" customWidth="1"/>
    <col min="8" max="8" width="4.140625" style="173" customWidth="1"/>
    <col min="9" max="10" width="7.7109375" style="173" customWidth="1"/>
    <col min="11" max="11" width="4.7109375" style="173" customWidth="1"/>
    <col min="12" max="13" width="7.7109375" style="173" customWidth="1"/>
    <col min="14" max="14" width="4.7109375" style="173" customWidth="1"/>
    <col min="15" max="15" width="8.28125" style="173" customWidth="1"/>
    <col min="16" max="16" width="8.8515625" style="173" customWidth="1"/>
    <col min="17" max="17" width="7.140625" style="173" customWidth="1"/>
    <col min="18" max="18" width="8.8515625" style="173" customWidth="1"/>
    <col min="19" max="19" width="29.00390625" style="173" customWidth="1"/>
    <col min="20" max="20" width="24.421875" style="173" customWidth="1"/>
    <col min="21" max="21" width="6.00390625" style="173" customWidth="1"/>
    <col min="22" max="22" width="5.57421875" style="173" customWidth="1"/>
    <col min="23" max="23" width="5.7109375" style="173" customWidth="1"/>
    <col min="24" max="24" width="4.57421875" style="173" customWidth="1"/>
    <col min="25" max="25" width="5.57421875" style="173" customWidth="1"/>
    <col min="26" max="26" width="5.8515625" style="173" customWidth="1"/>
    <col min="27" max="27" width="5.28125" style="173" customWidth="1"/>
    <col min="28" max="28" width="5.421875" style="173" customWidth="1"/>
    <col min="29" max="29" width="9.140625" style="173" customWidth="1"/>
    <col min="30" max="16384" width="9.140625" style="173" customWidth="1"/>
  </cols>
  <sheetData>
    <row r="1" spans="3:29" ht="34.5" customHeight="1">
      <c r="C1" s="465" t="s">
        <v>63</v>
      </c>
      <c r="D1" s="466"/>
      <c r="E1" s="467"/>
      <c r="F1" s="167" t="s">
        <v>3</v>
      </c>
      <c r="G1" s="168"/>
      <c r="H1" s="169"/>
      <c r="I1" s="167" t="s">
        <v>4</v>
      </c>
      <c r="J1" s="170"/>
      <c r="K1" s="171"/>
      <c r="L1" s="167" t="s">
        <v>7</v>
      </c>
      <c r="M1" s="170"/>
      <c r="N1" s="171"/>
      <c r="O1" s="172" t="s">
        <v>9</v>
      </c>
      <c r="P1" s="170"/>
      <c r="Q1" s="28"/>
      <c r="R1" s="28"/>
      <c r="X1" s="28" t="s">
        <v>130</v>
      </c>
      <c r="Y1" s="28" t="s">
        <v>131</v>
      </c>
      <c r="Z1" s="28" t="s">
        <v>132</v>
      </c>
      <c r="AA1" s="28" t="s">
        <v>133</v>
      </c>
      <c r="AB1" s="28" t="s">
        <v>134</v>
      </c>
      <c r="AC1" s="28" t="s">
        <v>135</v>
      </c>
    </row>
    <row r="2" spans="1:29" s="162" customFormat="1" ht="33.75" customHeight="1">
      <c r="A2" s="154">
        <v>1</v>
      </c>
      <c r="B2" s="154">
        <f>VLOOKUP(A2,'Deelnemers rood'!I:K,1,FALSE)</f>
        <v>1</v>
      </c>
      <c r="C2" s="18" t="str">
        <f>CONCATENATE("",VLOOKUP(A2,'Deelnemers rood'!I:K,2,FALSE)," &amp; ",VLOOKUP(A2,'Deelnemers rood'!I:K,3,FALSE))</f>
        <v> &amp; </v>
      </c>
      <c r="D2" s="228"/>
      <c r="E2" s="18" t="str">
        <f>CONCATENATE("",VLOOKUP(A3,'Deelnemers rood'!I:K,2,FALSE)," &amp; ",VLOOKUP(A3,'Deelnemers rood'!I:K,3,FALSE))</f>
        <v> &amp; </v>
      </c>
      <c r="F2" s="234">
        <v>0</v>
      </c>
      <c r="G2" s="234">
        <v>0</v>
      </c>
      <c r="H2" s="235"/>
      <c r="I2" s="234">
        <v>0</v>
      </c>
      <c r="J2" s="234">
        <v>0</v>
      </c>
      <c r="K2" s="235"/>
      <c r="L2" s="234">
        <v>0</v>
      </c>
      <c r="M2" s="234">
        <v>0</v>
      </c>
      <c r="N2" s="235"/>
      <c r="O2" s="234">
        <f>X2+Z2+AB2</f>
        <v>0</v>
      </c>
      <c r="P2" s="234">
        <f>Y2+AA2+AC2</f>
        <v>0</v>
      </c>
      <c r="Q2" s="143"/>
      <c r="R2" s="30"/>
      <c r="S2" s="153"/>
      <c r="T2" s="30"/>
      <c r="U2" s="30"/>
      <c r="V2" s="30"/>
      <c r="W2" s="30"/>
      <c r="X2" s="30" t="b">
        <f>IF(F2="","",IF(F2&gt;G2,1,IF(F2&lt;G2,0)))</f>
        <v>0</v>
      </c>
      <c r="Y2" s="30" t="b">
        <f>IF(G2="","",IF(G2&gt;F2,1,IF(G2&lt;F2,0)))</f>
        <v>0</v>
      </c>
      <c r="Z2" s="30" t="b">
        <f>IF(I2="","",IF(I2&gt;J2,1,IF(I2&lt;J2,0)))</f>
        <v>0</v>
      </c>
      <c r="AA2" s="30" t="b">
        <f>IF(J2="","",IF(J2&gt;I2,1,IF(J2&lt;I2,0)))</f>
        <v>0</v>
      </c>
      <c r="AB2" s="30" t="b">
        <f>IF(L2="","",IF(L2&gt;M2,1,IF(L2&lt;M2,0)))</f>
        <v>0</v>
      </c>
      <c r="AC2" s="162" t="b">
        <f>IF(M2="","",IF(M2&gt;L2,1,IF(M2&lt;L2,0)))</f>
        <v>0</v>
      </c>
    </row>
    <row r="3" spans="1:29" s="162" customFormat="1" ht="33.75" customHeight="1">
      <c r="A3" s="154">
        <v>2</v>
      </c>
      <c r="B3" s="154">
        <f>VLOOKUP(A3,'Deelnemers rood'!I:K,1,FALSE)</f>
        <v>2</v>
      </c>
      <c r="C3" s="18" t="str">
        <f>CONCATENATE("",VLOOKUP(A2,'Deelnemers rood'!I:K,2,FALSE)," &amp; ",VLOOKUP(A2,'Deelnemers rood'!I:K,3,FALSE))</f>
        <v> &amp; </v>
      </c>
      <c r="D3" s="228"/>
      <c r="E3" s="18" t="str">
        <f>CONCATENATE("",VLOOKUP(A4,'Deelnemers rood'!I:K,2,FALSE)," &amp; ",VLOOKUP(A4,'Deelnemers rood'!I:K,3,FALSE))</f>
        <v> &amp; </v>
      </c>
      <c r="F3" s="234">
        <v>0</v>
      </c>
      <c r="G3" s="234">
        <v>0</v>
      </c>
      <c r="H3" s="235"/>
      <c r="I3" s="234">
        <v>0</v>
      </c>
      <c r="J3" s="234">
        <v>0</v>
      </c>
      <c r="K3" s="235"/>
      <c r="L3" s="234">
        <v>0</v>
      </c>
      <c r="M3" s="234">
        <v>0</v>
      </c>
      <c r="N3" s="235"/>
      <c r="O3" s="234">
        <f aca="true" t="shared" si="0" ref="O3:O11">X3+Z3+AB3</f>
        <v>0</v>
      </c>
      <c r="P3" s="234">
        <f aca="true" t="shared" si="1" ref="P3:P11">Y3+AA3+AC3</f>
        <v>0</v>
      </c>
      <c r="Q3" s="143"/>
      <c r="R3" s="30"/>
      <c r="S3" s="153"/>
      <c r="T3" s="30"/>
      <c r="U3" s="30"/>
      <c r="V3" s="30"/>
      <c r="W3" s="30"/>
      <c r="X3" s="30" t="b">
        <f aca="true" t="shared" si="2" ref="X3:X11">IF(F3="","",IF(F3&gt;G3,1,IF(F3&lt;G3,0)))</f>
        <v>0</v>
      </c>
      <c r="Y3" s="30" t="b">
        <f aca="true" t="shared" si="3" ref="Y3:Y11">IF(G3="","",IF(G3&gt;F3,1,IF(G3&lt;F3,0)))</f>
        <v>0</v>
      </c>
      <c r="Z3" s="30" t="b">
        <f aca="true" t="shared" si="4" ref="Z3:Z11">IF(I3="","",IF(I3&gt;J3,1,IF(I3&lt;J3,0)))</f>
        <v>0</v>
      </c>
      <c r="AA3" s="30" t="b">
        <f aca="true" t="shared" si="5" ref="AA3:AA11">IF(J3="","",IF(J3&gt;I3,1,IF(J3&lt;I3,0)))</f>
        <v>0</v>
      </c>
      <c r="AB3" s="30" t="b">
        <f aca="true" t="shared" si="6" ref="AB3:AB11">IF(L3="","",IF(L3&gt;M3,1,IF(L3&lt;M3,0)))</f>
        <v>0</v>
      </c>
      <c r="AC3" s="162" t="b">
        <f aca="true" t="shared" si="7" ref="AC3:AC11">IF(M3="","",IF(M3&gt;L3,1,IF(M3&lt;L3,0)))</f>
        <v>0</v>
      </c>
    </row>
    <row r="4" spans="1:29" s="162" customFormat="1" ht="33.75" customHeight="1">
      <c r="A4" s="154">
        <v>3</v>
      </c>
      <c r="B4" s="154">
        <f>VLOOKUP(A4,'Deelnemers rood'!I:K,1,FALSE)</f>
        <v>3</v>
      </c>
      <c r="C4" s="18" t="str">
        <f>CONCATENATE("",VLOOKUP(A2,'Deelnemers rood'!I:K,2,FALSE)," &amp; ",VLOOKUP(A2,'Deelnemers rood'!I:K,3,FALSE))</f>
        <v> &amp; </v>
      </c>
      <c r="D4" s="228"/>
      <c r="E4" s="18" t="str">
        <f>CONCATENATE("",VLOOKUP(A5,'Deelnemers rood'!I:K,2,FALSE)," &amp; ",VLOOKUP(A5,'Deelnemers rood'!I:K,3,FALSE))</f>
        <v> &amp; </v>
      </c>
      <c r="F4" s="234">
        <v>0</v>
      </c>
      <c r="G4" s="234">
        <v>0</v>
      </c>
      <c r="H4" s="236"/>
      <c r="I4" s="234">
        <v>0</v>
      </c>
      <c r="J4" s="234">
        <v>0</v>
      </c>
      <c r="K4" s="236"/>
      <c r="L4" s="234">
        <v>0</v>
      </c>
      <c r="M4" s="234">
        <v>0</v>
      </c>
      <c r="N4" s="236"/>
      <c r="O4" s="234">
        <f t="shared" si="0"/>
        <v>0</v>
      </c>
      <c r="P4" s="234">
        <f t="shared" si="1"/>
        <v>0</v>
      </c>
      <c r="Q4" s="143"/>
      <c r="R4" s="30"/>
      <c r="S4" s="153"/>
      <c r="T4" s="30"/>
      <c r="U4" s="30"/>
      <c r="V4" s="30"/>
      <c r="W4" s="30"/>
      <c r="X4" s="30" t="b">
        <f t="shared" si="2"/>
        <v>0</v>
      </c>
      <c r="Y4" s="30" t="b">
        <f t="shared" si="3"/>
        <v>0</v>
      </c>
      <c r="Z4" s="30" t="b">
        <f t="shared" si="4"/>
        <v>0</v>
      </c>
      <c r="AA4" s="30" t="b">
        <f t="shared" si="5"/>
        <v>0</v>
      </c>
      <c r="AB4" s="30" t="b">
        <f t="shared" si="6"/>
        <v>0</v>
      </c>
      <c r="AC4" s="162" t="b">
        <f t="shared" si="7"/>
        <v>0</v>
      </c>
    </row>
    <row r="5" spans="1:29" s="162" customFormat="1" ht="33.75" customHeight="1">
      <c r="A5" s="154">
        <v>4</v>
      </c>
      <c r="B5" s="154">
        <f>VLOOKUP(A5,'Deelnemers rood'!I:K,1,FALSE)</f>
        <v>4</v>
      </c>
      <c r="C5" s="18" t="str">
        <f>CONCATENATE("",VLOOKUP(A2,'Deelnemers rood'!I:K,2,FALSE)," &amp; ",VLOOKUP(A2,'Deelnemers rood'!I:K,3,FALSE))</f>
        <v> &amp; </v>
      </c>
      <c r="D5" s="228"/>
      <c r="E5" s="18" t="str">
        <f>CONCATENATE("",VLOOKUP(A6,'Deelnemers rood'!I:K,2,FALSE)," &amp; ",VLOOKUP(A6,'Deelnemers rood'!I:K,3,FALSE))</f>
        <v> &amp; </v>
      </c>
      <c r="F5" s="234">
        <v>0</v>
      </c>
      <c r="G5" s="234">
        <v>0</v>
      </c>
      <c r="H5" s="236"/>
      <c r="I5" s="234">
        <v>0</v>
      </c>
      <c r="J5" s="234">
        <v>0</v>
      </c>
      <c r="K5" s="236"/>
      <c r="L5" s="234">
        <v>0</v>
      </c>
      <c r="M5" s="234">
        <v>0</v>
      </c>
      <c r="N5" s="236"/>
      <c r="O5" s="234">
        <f t="shared" si="0"/>
        <v>0</v>
      </c>
      <c r="P5" s="234">
        <f t="shared" si="1"/>
        <v>0</v>
      </c>
      <c r="Q5" s="143"/>
      <c r="R5" s="30"/>
      <c r="S5" s="153"/>
      <c r="T5" s="30"/>
      <c r="U5" s="30"/>
      <c r="V5" s="30"/>
      <c r="W5" s="30"/>
      <c r="X5" s="30" t="b">
        <f t="shared" si="2"/>
        <v>0</v>
      </c>
      <c r="Y5" s="30" t="b">
        <f t="shared" si="3"/>
        <v>0</v>
      </c>
      <c r="Z5" s="30" t="b">
        <f t="shared" si="4"/>
        <v>0</v>
      </c>
      <c r="AA5" s="30" t="b">
        <f t="shared" si="5"/>
        <v>0</v>
      </c>
      <c r="AB5" s="30" t="b">
        <f t="shared" si="6"/>
        <v>0</v>
      </c>
      <c r="AC5" s="162" t="b">
        <f t="shared" si="7"/>
        <v>0</v>
      </c>
    </row>
    <row r="6" spans="1:29" s="162" customFormat="1" ht="33.75" customHeight="1">
      <c r="A6" s="154">
        <v>5</v>
      </c>
      <c r="B6" s="154">
        <f>VLOOKUP(A6,'Deelnemers rood'!I:K,1,FALSE)</f>
        <v>5</v>
      </c>
      <c r="C6" s="18" t="str">
        <f>CONCATENATE("",VLOOKUP(A3,'Deelnemers rood'!I:K,2,FALSE)," &amp; ",VLOOKUP(A3,'Deelnemers rood'!I:K,3,FALSE))</f>
        <v> &amp; </v>
      </c>
      <c r="D6" s="18"/>
      <c r="E6" s="18" t="str">
        <f>CONCATENATE("",VLOOKUP(A4,'Deelnemers rood'!I:K,2,FALSE)," &amp; ",VLOOKUP(A4,'Deelnemers rood'!I:K,3,FALSE))</f>
        <v> &amp; </v>
      </c>
      <c r="F6" s="234">
        <v>0</v>
      </c>
      <c r="G6" s="234">
        <v>0</v>
      </c>
      <c r="H6" s="235"/>
      <c r="I6" s="234">
        <v>0</v>
      </c>
      <c r="J6" s="234">
        <v>0</v>
      </c>
      <c r="K6" s="235"/>
      <c r="L6" s="234">
        <v>0</v>
      </c>
      <c r="M6" s="234">
        <v>0</v>
      </c>
      <c r="N6" s="235"/>
      <c r="O6" s="234">
        <f t="shared" si="0"/>
        <v>0</v>
      </c>
      <c r="P6" s="234">
        <f t="shared" si="1"/>
        <v>0</v>
      </c>
      <c r="Q6" s="143"/>
      <c r="R6" s="30"/>
      <c r="S6" s="153"/>
      <c r="T6" s="30"/>
      <c r="U6" s="30"/>
      <c r="V6" s="30"/>
      <c r="W6" s="30"/>
      <c r="X6" s="30" t="b">
        <f t="shared" si="2"/>
        <v>0</v>
      </c>
      <c r="Y6" s="30" t="b">
        <f t="shared" si="3"/>
        <v>0</v>
      </c>
      <c r="Z6" s="30" t="b">
        <f t="shared" si="4"/>
        <v>0</v>
      </c>
      <c r="AA6" s="30" t="b">
        <f t="shared" si="5"/>
        <v>0</v>
      </c>
      <c r="AB6" s="30" t="b">
        <f t="shared" si="6"/>
        <v>0</v>
      </c>
      <c r="AC6" s="162" t="b">
        <f t="shared" si="7"/>
        <v>0</v>
      </c>
    </row>
    <row r="7" spans="1:29" s="162" customFormat="1" ht="33.75" customHeight="1">
      <c r="A7" s="154">
        <v>6</v>
      </c>
      <c r="B7" s="154">
        <f>VLOOKUP(A7,'Deelnemers rood'!I:K,1,FALSE)</f>
        <v>6</v>
      </c>
      <c r="C7" s="18" t="str">
        <f>CONCATENATE("",VLOOKUP(A3,'Deelnemers rood'!I:K,2,FALSE)," &amp; ",VLOOKUP(A3,'Deelnemers rood'!I:K,3,FALSE))</f>
        <v> &amp; </v>
      </c>
      <c r="D7" s="228"/>
      <c r="E7" s="18" t="str">
        <f>CONCATENATE("",VLOOKUP(A5,'Deelnemers rood'!I:K,2,FALSE)," &amp; ",VLOOKUP(A5,'Deelnemers rood'!I:K,3,FALSE))</f>
        <v> &amp; </v>
      </c>
      <c r="F7" s="234">
        <v>0</v>
      </c>
      <c r="G7" s="234">
        <v>0</v>
      </c>
      <c r="H7" s="235"/>
      <c r="I7" s="234">
        <v>0</v>
      </c>
      <c r="J7" s="234">
        <v>0</v>
      </c>
      <c r="K7" s="235"/>
      <c r="L7" s="234">
        <v>0</v>
      </c>
      <c r="M7" s="234">
        <v>0</v>
      </c>
      <c r="N7" s="235"/>
      <c r="O7" s="234">
        <f t="shared" si="0"/>
        <v>0</v>
      </c>
      <c r="P7" s="234">
        <f t="shared" si="1"/>
        <v>0</v>
      </c>
      <c r="Q7" s="143"/>
      <c r="R7" s="30"/>
      <c r="S7" s="153"/>
      <c r="T7" s="30"/>
      <c r="U7" s="30"/>
      <c r="V7" s="30"/>
      <c r="W7" s="30"/>
      <c r="X7" s="30" t="b">
        <f t="shared" si="2"/>
        <v>0</v>
      </c>
      <c r="Y7" s="30" t="b">
        <f t="shared" si="3"/>
        <v>0</v>
      </c>
      <c r="Z7" s="30" t="b">
        <f t="shared" si="4"/>
        <v>0</v>
      </c>
      <c r="AA7" s="30" t="b">
        <f t="shared" si="5"/>
        <v>0</v>
      </c>
      <c r="AB7" s="30" t="b">
        <f t="shared" si="6"/>
        <v>0</v>
      </c>
      <c r="AC7" s="162" t="b">
        <f t="shared" si="7"/>
        <v>0</v>
      </c>
    </row>
    <row r="8" spans="1:29" s="162" customFormat="1" ht="33.75" customHeight="1">
      <c r="A8" s="154">
        <v>7</v>
      </c>
      <c r="B8" s="154"/>
      <c r="C8" s="18" t="str">
        <f>CONCATENATE("",VLOOKUP(A3,'Deelnemers rood'!I:K,2,FALSE)," &amp; ",VLOOKUP(A3,'Deelnemers rood'!I:K,3,FALSE))</f>
        <v> &amp; </v>
      </c>
      <c r="D8" s="228"/>
      <c r="E8" s="18" t="str">
        <f>CONCATENATE("",VLOOKUP(A6,'Deelnemers rood'!I:K,2,FALSE)," &amp; ",VLOOKUP(A6,'Deelnemers rood'!I:K,3,FALSE))</f>
        <v> &amp; </v>
      </c>
      <c r="F8" s="234">
        <v>0</v>
      </c>
      <c r="G8" s="234">
        <v>0</v>
      </c>
      <c r="H8" s="235"/>
      <c r="I8" s="234">
        <v>0</v>
      </c>
      <c r="J8" s="234">
        <v>0</v>
      </c>
      <c r="K8" s="235"/>
      <c r="L8" s="234">
        <v>0</v>
      </c>
      <c r="M8" s="234">
        <v>0</v>
      </c>
      <c r="N8" s="235"/>
      <c r="O8" s="234">
        <f t="shared" si="0"/>
        <v>0</v>
      </c>
      <c r="P8" s="234">
        <f t="shared" si="1"/>
        <v>0</v>
      </c>
      <c r="Q8" s="143"/>
      <c r="R8" s="30"/>
      <c r="S8" s="153"/>
      <c r="T8" s="30"/>
      <c r="U8" s="30"/>
      <c r="V8" s="30"/>
      <c r="W8" s="30"/>
      <c r="X8" s="30" t="b">
        <f t="shared" si="2"/>
        <v>0</v>
      </c>
      <c r="Y8" s="30" t="b">
        <f t="shared" si="3"/>
        <v>0</v>
      </c>
      <c r="Z8" s="30" t="b">
        <f t="shared" si="4"/>
        <v>0</v>
      </c>
      <c r="AA8" s="30" t="b">
        <f t="shared" si="5"/>
        <v>0</v>
      </c>
      <c r="AB8" s="30" t="b">
        <f t="shared" si="6"/>
        <v>0</v>
      </c>
      <c r="AC8" s="162" t="b">
        <f t="shared" si="7"/>
        <v>0</v>
      </c>
    </row>
    <row r="9" spans="1:29" s="162" customFormat="1" ht="33.75" customHeight="1">
      <c r="A9" s="154">
        <v>8</v>
      </c>
      <c r="B9" s="154"/>
      <c r="C9" s="18" t="str">
        <f>CONCATENATE("",VLOOKUP(A4,'Deelnemers rood'!I:K,2,FALSE)," &amp; ",VLOOKUP(A4,'Deelnemers rood'!I:K,3,FALSE))</f>
        <v> &amp; </v>
      </c>
      <c r="D9" s="228"/>
      <c r="E9" s="18" t="str">
        <f>CONCATENATE("",VLOOKUP(A5,'Deelnemers rood'!I:K,2,FALSE)," &amp; ",VLOOKUP(A5,'Deelnemers rood'!I:K,3,FALSE))</f>
        <v> &amp; </v>
      </c>
      <c r="F9" s="234">
        <v>0</v>
      </c>
      <c r="G9" s="234">
        <v>0</v>
      </c>
      <c r="H9" s="236"/>
      <c r="I9" s="234">
        <v>0</v>
      </c>
      <c r="J9" s="234">
        <v>0</v>
      </c>
      <c r="K9" s="236"/>
      <c r="L9" s="234">
        <v>0</v>
      </c>
      <c r="M9" s="234">
        <v>0</v>
      </c>
      <c r="N9" s="236"/>
      <c r="O9" s="234">
        <f t="shared" si="0"/>
        <v>0</v>
      </c>
      <c r="P9" s="234">
        <f t="shared" si="1"/>
        <v>0</v>
      </c>
      <c r="Q9" s="143"/>
      <c r="R9" s="30"/>
      <c r="S9" s="153"/>
      <c r="T9" s="30"/>
      <c r="U9" s="30"/>
      <c r="V9" s="30"/>
      <c r="W9" s="30"/>
      <c r="X9" s="30" t="b">
        <f t="shared" si="2"/>
        <v>0</v>
      </c>
      <c r="Y9" s="30" t="b">
        <f t="shared" si="3"/>
        <v>0</v>
      </c>
      <c r="Z9" s="30" t="b">
        <f t="shared" si="4"/>
        <v>0</v>
      </c>
      <c r="AA9" s="30" t="b">
        <f t="shared" si="5"/>
        <v>0</v>
      </c>
      <c r="AB9" s="30" t="b">
        <f t="shared" si="6"/>
        <v>0</v>
      </c>
      <c r="AC9" s="162" t="b">
        <f t="shared" si="7"/>
        <v>0</v>
      </c>
    </row>
    <row r="10" spans="1:29" s="162" customFormat="1" ht="33.75" customHeight="1">
      <c r="A10" s="154">
        <v>9</v>
      </c>
      <c r="B10" s="154"/>
      <c r="C10" s="18" t="str">
        <f>CONCATENATE("",VLOOKUP(A4,'Deelnemers rood'!I:K,2,FALSE)," &amp; ",VLOOKUP(A4,'Deelnemers rood'!I:K,3,FALSE))</f>
        <v> &amp; </v>
      </c>
      <c r="D10" s="228"/>
      <c r="E10" s="18" t="str">
        <f>CONCATENATE("",VLOOKUP(A6,'Deelnemers rood'!I:K,2,FALSE)," &amp; ",VLOOKUP(A6,'Deelnemers rood'!I:K,3,FALSE))</f>
        <v> &amp; </v>
      </c>
      <c r="F10" s="234">
        <v>0</v>
      </c>
      <c r="G10" s="234">
        <v>0</v>
      </c>
      <c r="H10" s="236"/>
      <c r="I10" s="234">
        <v>0</v>
      </c>
      <c r="J10" s="234">
        <v>0</v>
      </c>
      <c r="K10" s="236"/>
      <c r="L10" s="234">
        <v>0</v>
      </c>
      <c r="M10" s="234">
        <v>0</v>
      </c>
      <c r="N10" s="236"/>
      <c r="O10" s="234">
        <f t="shared" si="0"/>
        <v>0</v>
      </c>
      <c r="P10" s="234">
        <f t="shared" si="1"/>
        <v>0</v>
      </c>
      <c r="Q10" s="143"/>
      <c r="R10" s="30"/>
      <c r="S10" s="30"/>
      <c r="T10" s="30"/>
      <c r="U10" s="30"/>
      <c r="V10" s="30"/>
      <c r="W10" s="30"/>
      <c r="X10" s="30" t="b">
        <f t="shared" si="2"/>
        <v>0</v>
      </c>
      <c r="Y10" s="30" t="b">
        <f t="shared" si="3"/>
        <v>0</v>
      </c>
      <c r="Z10" s="30" t="b">
        <f t="shared" si="4"/>
        <v>0</v>
      </c>
      <c r="AA10" s="30" t="b">
        <f t="shared" si="5"/>
        <v>0</v>
      </c>
      <c r="AB10" s="30" t="b">
        <f>IF(L10="","",IF(L10&gt;M10,1,IF(L10&lt;M10,0)))</f>
        <v>0</v>
      </c>
      <c r="AC10" s="162" t="b">
        <f>IF(M10="","",IF(M10&gt;L10,1,IF(M10&lt;L10,0)))</f>
        <v>0</v>
      </c>
    </row>
    <row r="11" spans="1:29" s="162" customFormat="1" ht="33.75" customHeight="1">
      <c r="A11" s="154">
        <v>10</v>
      </c>
      <c r="B11" s="154"/>
      <c r="C11" s="18" t="str">
        <f>CONCATENATE("",VLOOKUP(A5,'Deelnemers rood'!I:K,2,FALSE)," &amp; ",VLOOKUP(A5,'Deelnemers rood'!I:K,3,FALSE))</f>
        <v> &amp; </v>
      </c>
      <c r="D11" s="18"/>
      <c r="E11" s="18" t="str">
        <f>CONCATENATE("",VLOOKUP(A6,'Deelnemers rood'!I:K,2,FALSE)," &amp; ",VLOOKUP(A6,'Deelnemers rood'!I:K,3,FALSE))</f>
        <v> &amp; </v>
      </c>
      <c r="F11" s="234">
        <v>0</v>
      </c>
      <c r="G11" s="234">
        <v>0</v>
      </c>
      <c r="H11" s="235"/>
      <c r="I11" s="234">
        <v>0</v>
      </c>
      <c r="J11" s="234">
        <v>0</v>
      </c>
      <c r="K11" s="235"/>
      <c r="L11" s="234">
        <v>0</v>
      </c>
      <c r="M11" s="234">
        <v>0</v>
      </c>
      <c r="N11" s="235"/>
      <c r="O11" s="234">
        <f t="shared" si="0"/>
        <v>0</v>
      </c>
      <c r="P11" s="234">
        <f t="shared" si="1"/>
        <v>0</v>
      </c>
      <c r="Q11" s="143"/>
      <c r="R11" s="30"/>
      <c r="S11" s="30"/>
      <c r="T11" s="30"/>
      <c r="U11" s="30"/>
      <c r="V11" s="30"/>
      <c r="W11" s="30"/>
      <c r="X11" s="30" t="b">
        <f t="shared" si="2"/>
        <v>0</v>
      </c>
      <c r="Y11" s="30" t="b">
        <f t="shared" si="3"/>
        <v>0</v>
      </c>
      <c r="Z11" s="30" t="b">
        <f t="shared" si="4"/>
        <v>0</v>
      </c>
      <c r="AA11" s="30" t="b">
        <f t="shared" si="5"/>
        <v>0</v>
      </c>
      <c r="AB11" s="30" t="b">
        <f t="shared" si="6"/>
        <v>0</v>
      </c>
      <c r="AC11" s="162" t="b">
        <f t="shared" si="7"/>
        <v>0</v>
      </c>
    </row>
    <row r="12" spans="1:27" s="162" customFormat="1" ht="33.75" customHeight="1">
      <c r="A12" s="154"/>
      <c r="B12" s="154"/>
      <c r="D12" s="30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163"/>
      <c r="R12" s="30"/>
      <c r="U12" s="30"/>
      <c r="X12" s="30"/>
      <c r="AA12" s="30"/>
    </row>
    <row r="13" spans="1:28" s="162" customFormat="1" ht="33.75" customHeight="1">
      <c r="A13" s="154"/>
      <c r="B13" s="154"/>
      <c r="D13" s="30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143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s="162" customFormat="1" ht="33.75" customHeight="1">
      <c r="A14" s="154"/>
      <c r="D14" s="30"/>
      <c r="E14" s="30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143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s="162" customFormat="1" ht="33.75" customHeight="1">
      <c r="A15" s="154"/>
      <c r="D15" s="30"/>
      <c r="E15" s="30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143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s="162" customFormat="1" ht="33.75" customHeight="1">
      <c r="A16" s="154"/>
      <c r="C16" s="30"/>
      <c r="D16" s="30"/>
      <c r="E16" s="30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143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16" s="162" customFormat="1" ht="33.75" customHeight="1">
      <c r="A17" s="154"/>
      <c r="C17" s="30"/>
      <c r="D17" s="30"/>
      <c r="E17" s="30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</row>
    <row r="18" spans="1:16" s="162" customFormat="1" ht="33.75" customHeight="1">
      <c r="A18" s="154"/>
      <c r="D18" s="30"/>
      <c r="E18" s="30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</row>
    <row r="19" spans="1:16" s="162" customFormat="1" ht="33.75" customHeight="1">
      <c r="A19" s="154"/>
      <c r="D19" s="30"/>
      <c r="E19" s="30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</row>
    <row r="20" spans="1:16" s="162" customFormat="1" ht="33.75" customHeight="1">
      <c r="A20" s="154"/>
      <c r="D20" s="30"/>
      <c r="E20" s="30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</row>
    <row r="21" spans="1:16" s="162" customFormat="1" ht="33.75" customHeight="1">
      <c r="A21" s="154"/>
      <c r="D21" s="30"/>
      <c r="E21" s="30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</row>
    <row r="22" spans="1:19" s="162" customFormat="1" ht="33.75" customHeight="1" hidden="1">
      <c r="A22" s="154">
        <v>21</v>
      </c>
      <c r="C22" s="142" t="e">
        <f>CONCATENATE("",VLOOKUP(A17,'Deelnemers rood'!I:K,2,FALSE)," &amp; ",VLOOKUP(A17,'Deelnemers rood'!I:K,3,FALSE))</f>
        <v>#N/A</v>
      </c>
      <c r="D22" s="142"/>
      <c r="E22" s="285"/>
      <c r="F22" s="286"/>
      <c r="G22" s="286"/>
      <c r="H22" s="287"/>
      <c r="I22" s="286"/>
      <c r="J22" s="286"/>
      <c r="K22" s="287"/>
      <c r="L22" s="286"/>
      <c r="M22" s="286"/>
      <c r="N22" s="287"/>
      <c r="O22" s="286"/>
      <c r="P22" s="286"/>
      <c r="S22" s="106"/>
    </row>
    <row r="23" spans="1:19" s="162" customFormat="1" ht="33.75" customHeight="1" hidden="1">
      <c r="A23" s="154">
        <v>22</v>
      </c>
      <c r="C23" s="18" t="e">
        <f>CONCATENATE("",VLOOKUP(A18,'Deelnemers rood'!I:K,2,FALSE)," &amp; ",VLOOKUP(A18,'Deelnemers rood'!I:K,3,FALSE))</f>
        <v>#N/A</v>
      </c>
      <c r="D23" s="18"/>
      <c r="E23" s="44"/>
      <c r="F23" s="237"/>
      <c r="G23" s="237"/>
      <c r="H23" s="235"/>
      <c r="I23" s="237"/>
      <c r="J23" s="237"/>
      <c r="K23" s="235"/>
      <c r="L23" s="237"/>
      <c r="M23" s="237"/>
      <c r="N23" s="235"/>
      <c r="O23" s="237"/>
      <c r="P23" s="237"/>
      <c r="S23" s="153"/>
    </row>
    <row r="24" spans="1:19" s="162" customFormat="1" ht="33.75" customHeight="1" hidden="1">
      <c r="A24" s="154">
        <v>23</v>
      </c>
      <c r="C24" s="18" t="e">
        <f>CONCATENATE("",VLOOKUP(A19,'Deelnemers rood'!I:K,2,FALSE)," &amp; ",VLOOKUP(A19,'Deelnemers rood'!I:K,3,FALSE))</f>
        <v>#N/A</v>
      </c>
      <c r="D24" s="18"/>
      <c r="E24" s="44"/>
      <c r="F24" s="237"/>
      <c r="G24" s="237"/>
      <c r="H24" s="235"/>
      <c r="I24" s="237"/>
      <c r="J24" s="237"/>
      <c r="K24" s="235"/>
      <c r="L24" s="237"/>
      <c r="M24" s="237"/>
      <c r="N24" s="235"/>
      <c r="O24" s="237"/>
      <c r="P24" s="237"/>
      <c r="S24" s="153"/>
    </row>
    <row r="25" spans="1:19" s="162" customFormat="1" ht="33.75" customHeight="1" hidden="1">
      <c r="A25" s="154">
        <v>24</v>
      </c>
      <c r="C25" s="18" t="e">
        <f>CONCATENATE("",VLOOKUP(A20,'Deelnemers rood'!I:K,2,FALSE)," &amp; ",VLOOKUP(A20,'Deelnemers rood'!I:K,3,FALSE))</f>
        <v>#N/A</v>
      </c>
      <c r="D25" s="18"/>
      <c r="E25" s="44"/>
      <c r="F25" s="237"/>
      <c r="G25" s="237"/>
      <c r="H25" s="235"/>
      <c r="I25" s="237"/>
      <c r="J25" s="237"/>
      <c r="K25" s="235"/>
      <c r="L25" s="237"/>
      <c r="M25" s="237"/>
      <c r="N25" s="235"/>
      <c r="O25" s="237"/>
      <c r="P25" s="237"/>
      <c r="S25" s="153"/>
    </row>
    <row r="26" spans="1:19" s="162" customFormat="1" ht="33.75" customHeight="1" hidden="1">
      <c r="A26" s="154">
        <v>25</v>
      </c>
      <c r="C26" s="18" t="e">
        <f>CONCATENATE("",VLOOKUP(A21,'Deelnemers rood'!I:K,2,FALSE)," &amp; ",VLOOKUP(A21,'Deelnemers rood'!I:K,3,FALSE))</f>
        <v>#N/A</v>
      </c>
      <c r="D26" s="18"/>
      <c r="E26" s="44"/>
      <c r="F26" s="237"/>
      <c r="G26" s="237"/>
      <c r="H26" s="235"/>
      <c r="I26" s="237"/>
      <c r="J26" s="237"/>
      <c r="K26" s="235"/>
      <c r="L26" s="237"/>
      <c r="M26" s="237"/>
      <c r="N26" s="235"/>
      <c r="O26" s="237"/>
      <c r="P26" s="237"/>
      <c r="S26" s="153"/>
    </row>
    <row r="27" spans="1:19" s="162" customFormat="1" ht="33.75" customHeight="1" hidden="1">
      <c r="A27" s="154">
        <v>26</v>
      </c>
      <c r="C27" s="18" t="e">
        <f>CONCATENATE("",VLOOKUP(A22,'Deelnemers rood'!I:K,2,FALSE)," &amp; ",VLOOKUP(A22,'Deelnemers rood'!I:K,3,FALSE))</f>
        <v>#N/A</v>
      </c>
      <c r="D27" s="18"/>
      <c r="E27" s="44"/>
      <c r="F27" s="237"/>
      <c r="G27" s="237"/>
      <c r="H27" s="235"/>
      <c r="I27" s="237"/>
      <c r="J27" s="237"/>
      <c r="K27" s="235"/>
      <c r="L27" s="237"/>
      <c r="M27" s="237"/>
      <c r="N27" s="235"/>
      <c r="O27" s="237"/>
      <c r="P27" s="237"/>
      <c r="S27" s="153"/>
    </row>
    <row r="28" spans="1:19" s="162" customFormat="1" ht="33.75" customHeight="1" hidden="1">
      <c r="A28" s="154">
        <v>27</v>
      </c>
      <c r="C28" s="18" t="e">
        <f>CONCATENATE("",VLOOKUP(A23,'Deelnemers rood'!I:K,2,FALSE)," &amp; ",VLOOKUP(A23,'Deelnemers rood'!I:K,3,FALSE))</f>
        <v>#N/A</v>
      </c>
      <c r="D28" s="18"/>
      <c r="E28" s="44"/>
      <c r="F28" s="237"/>
      <c r="G28" s="237"/>
      <c r="H28" s="235"/>
      <c r="I28" s="237"/>
      <c r="J28" s="237"/>
      <c r="K28" s="235"/>
      <c r="L28" s="237"/>
      <c r="M28" s="237"/>
      <c r="N28" s="235"/>
      <c r="O28" s="237"/>
      <c r="P28" s="237"/>
      <c r="S28" s="153"/>
    </row>
    <row r="29" spans="1:19" s="162" customFormat="1" ht="33.75" customHeight="1" hidden="1">
      <c r="A29" s="154">
        <v>28</v>
      </c>
      <c r="C29" s="18" t="e">
        <f>CONCATENATE("",VLOOKUP(A24,'Deelnemers rood'!I:K,2,FALSE)," &amp; ",VLOOKUP(A24,'Deelnemers rood'!I:K,3,FALSE))</f>
        <v>#N/A</v>
      </c>
      <c r="D29" s="18"/>
      <c r="E29" s="44"/>
      <c r="F29" s="237"/>
      <c r="G29" s="237"/>
      <c r="H29" s="235"/>
      <c r="I29" s="237"/>
      <c r="J29" s="237"/>
      <c r="K29" s="235"/>
      <c r="L29" s="237"/>
      <c r="M29" s="237"/>
      <c r="N29" s="235"/>
      <c r="O29" s="237"/>
      <c r="P29" s="237"/>
      <c r="S29" s="153"/>
    </row>
    <row r="30" spans="1:19" s="162" customFormat="1" ht="33.75" customHeight="1" hidden="1">
      <c r="A30" s="154">
        <v>29</v>
      </c>
      <c r="C30" s="18" t="e">
        <f>CONCATENATE("",VLOOKUP(A25,'Deelnemers rood'!I:K,2,FALSE)," &amp; ",VLOOKUP(A25,'Deelnemers rood'!I:K,3,FALSE))</f>
        <v>#N/A</v>
      </c>
      <c r="D30" s="18"/>
      <c r="E30" s="44"/>
      <c r="F30" s="237"/>
      <c r="G30" s="237"/>
      <c r="H30" s="235"/>
      <c r="I30" s="237"/>
      <c r="J30" s="237"/>
      <c r="K30" s="235"/>
      <c r="L30" s="237"/>
      <c r="M30" s="237"/>
      <c r="N30" s="235"/>
      <c r="O30" s="237"/>
      <c r="P30" s="237"/>
      <c r="S30" s="153"/>
    </row>
    <row r="31" spans="3:19" s="162" customFormat="1" ht="33.75" customHeight="1">
      <c r="C31" s="30"/>
      <c r="D31" s="30"/>
      <c r="E31" s="30"/>
      <c r="F31" s="16"/>
      <c r="G31" s="16"/>
      <c r="H31" s="16"/>
      <c r="I31" s="16"/>
      <c r="J31" s="3"/>
      <c r="K31" s="3"/>
      <c r="L31" s="16"/>
      <c r="M31" s="3"/>
      <c r="N31" s="3"/>
      <c r="O31" s="197"/>
      <c r="P31" s="3"/>
      <c r="S31" s="106"/>
    </row>
    <row r="32" spans="3:16" s="162" customFormat="1" ht="33.75" customHeight="1">
      <c r="C32" s="30"/>
      <c r="D32" s="1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3:16" s="162" customFormat="1" ht="33.75" customHeight="1">
      <c r="C33" s="30"/>
      <c r="D33" s="1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3:16" s="162" customFormat="1" ht="33.75" customHeight="1">
      <c r="C34" s="30"/>
      <c r="D34" s="1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3:16" s="162" customFormat="1" ht="33.75" customHeight="1">
      <c r="C35" s="30"/>
      <c r="D35" s="135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3:16" s="162" customFormat="1" ht="33" customHeight="1">
      <c r="C36" s="136"/>
      <c r="D36" s="165"/>
      <c r="E36" s="16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3:16" s="162" customFormat="1" ht="33" customHeight="1">
      <c r="C37" s="136"/>
      <c r="D37" s="165"/>
      <c r="E37" s="16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3:16" s="162" customFormat="1" ht="33" customHeight="1">
      <c r="C38" s="136"/>
      <c r="D38" s="165"/>
      <c r="E38" s="16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3:16" s="162" customFormat="1" ht="33" customHeight="1">
      <c r="C39" s="136"/>
      <c r="D39" s="165"/>
      <c r="E39" s="16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3:16" s="162" customFormat="1" ht="33" customHeight="1">
      <c r="C40" s="136"/>
      <c r="D40" s="165"/>
      <c r="E40" s="16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3:16" s="162" customFormat="1" ht="33" customHeight="1">
      <c r="C41" s="136"/>
      <c r="D41" s="165"/>
      <c r="E41" s="16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3:16" s="162" customFormat="1" ht="33" customHeight="1">
      <c r="C42" s="136"/>
      <c r="D42" s="165"/>
      <c r="E42" s="16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3:16" s="162" customFormat="1" ht="33" customHeight="1">
      <c r="C43" s="136"/>
      <c r="D43" s="165"/>
      <c r="E43" s="16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3:16" s="162" customFormat="1" ht="33" customHeight="1">
      <c r="C44" s="136"/>
      <c r="D44" s="165"/>
      <c r="E44" s="16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3:16" s="162" customFormat="1" ht="33" customHeight="1">
      <c r="C45" s="136"/>
      <c r="D45" s="165"/>
      <c r="E45" s="16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3:16" s="162" customFormat="1" ht="33" customHeight="1">
      <c r="C46" s="136"/>
      <c r="D46" s="165"/>
      <c r="E46" s="16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3:16" s="162" customFormat="1" ht="33" customHeight="1">
      <c r="C47" s="136"/>
      <c r="D47" s="165"/>
      <c r="E47" s="16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3:16" s="162" customFormat="1" ht="33" customHeight="1">
      <c r="C48" s="136"/>
      <c r="D48" s="165"/>
      <c r="E48" s="16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3:16" s="162" customFormat="1" ht="33" customHeight="1">
      <c r="C49" s="136"/>
      <c r="D49" s="165"/>
      <c r="E49" s="165"/>
      <c r="F49" s="16"/>
      <c r="G49" s="16"/>
      <c r="H49" s="16"/>
      <c r="I49" s="16"/>
      <c r="J49" s="16"/>
      <c r="K49" s="16"/>
      <c r="L49" s="16"/>
      <c r="N49" s="16"/>
      <c r="O49" s="16"/>
      <c r="P49" s="16"/>
    </row>
    <row r="50" ht="30" customHeight="1">
      <c r="D50" s="136"/>
    </row>
    <row r="58" spans="4:8" ht="15.75">
      <c r="D58" s="30"/>
      <c r="F58" s="30"/>
      <c r="H58" s="30"/>
    </row>
    <row r="59" spans="4:8" ht="15.75">
      <c r="D59" s="30"/>
      <c r="F59" s="30"/>
      <c r="H59" s="30"/>
    </row>
    <row r="93" spans="4:10" ht="15.75">
      <c r="D93" s="30"/>
      <c r="F93" s="30"/>
      <c r="H93" s="30"/>
      <c r="J93" s="30"/>
    </row>
    <row r="94" spans="4:10" ht="15.75">
      <c r="D94" s="30"/>
      <c r="F94" s="30"/>
      <c r="H94" s="30"/>
      <c r="J94" s="30"/>
    </row>
    <row r="128" spans="4:6" ht="15.75">
      <c r="D128" s="30"/>
      <c r="F128" s="30"/>
    </row>
    <row r="129" spans="4:6" ht="15.75">
      <c r="D129" s="30"/>
      <c r="F129" s="30"/>
    </row>
    <row r="163" spans="4:6" ht="15.75">
      <c r="D163" s="30"/>
      <c r="F163" s="30"/>
    </row>
    <row r="164" spans="4:6" ht="15.75">
      <c r="D164" s="30"/>
      <c r="F164" s="30"/>
    </row>
    <row r="233" ht="15.75">
      <c r="D233" s="30"/>
    </row>
    <row r="234" ht="15.75">
      <c r="D234" s="30"/>
    </row>
    <row r="268" ht="15.75">
      <c r="D268" s="30"/>
    </row>
    <row r="269" ht="15.75">
      <c r="D269" s="30"/>
    </row>
    <row r="303" spans="4:10" ht="15.75">
      <c r="D303" s="30"/>
      <c r="F303" s="30"/>
      <c r="H303" s="30"/>
      <c r="J303" s="30"/>
    </row>
    <row r="304" spans="4:10" ht="15.75">
      <c r="D304" s="30"/>
      <c r="F304" s="30"/>
      <c r="H304" s="30"/>
      <c r="J304" s="30"/>
    </row>
    <row r="338" ht="15.75">
      <c r="D338" s="30"/>
    </row>
    <row r="339" ht="15.75">
      <c r="D339" s="30"/>
    </row>
    <row r="373" spans="4:6" ht="15.75">
      <c r="D373" s="30"/>
      <c r="F373" s="30"/>
    </row>
    <row r="374" spans="4:6" ht="15.75">
      <c r="D374" s="30"/>
      <c r="F374" s="30"/>
    </row>
    <row r="408" spans="4:10" ht="15.75">
      <c r="D408" s="30"/>
      <c r="F408" s="30"/>
      <c r="H408" s="30"/>
      <c r="J408" s="30"/>
    </row>
    <row r="409" spans="4:10" ht="15.75">
      <c r="D409" s="30"/>
      <c r="F409" s="30"/>
      <c r="H409" s="30"/>
      <c r="J409" s="30"/>
    </row>
    <row r="513" spans="4:6" ht="15.75">
      <c r="D513" s="30"/>
      <c r="F513" s="30"/>
    </row>
    <row r="514" spans="4:6" ht="15.75">
      <c r="D514" s="30"/>
      <c r="F514" s="30"/>
    </row>
  </sheetData>
  <sheetProtection/>
  <mergeCells count="1">
    <mergeCell ref="C1:E1"/>
  </mergeCells>
  <printOptions/>
  <pageMargins left="0.2362204724409449" right="0.31496062992125984" top="0.2362204724409449" bottom="0.2362204724409449" header="0.2362204724409449" footer="0.1968503937007874"/>
  <pageSetup orientation="portrait" paperSize="9" scale="48" r:id="rId1"/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6">
    <tabColor rgb="FF92D050"/>
  </sheetPr>
  <dimension ref="A1:T51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48.28125" style="0" bestFit="1" customWidth="1"/>
    <col min="4" max="4" width="14.7109375" style="0" customWidth="1"/>
    <col min="5" max="5" width="1.57421875" style="0" customWidth="1"/>
    <col min="6" max="6" width="14.421875" style="0" customWidth="1"/>
    <col min="7" max="7" width="1.7109375" style="0" customWidth="1"/>
    <col min="8" max="8" width="9.421875" style="0" bestFit="1" customWidth="1"/>
    <col min="9" max="9" width="1.7109375" style="0" customWidth="1"/>
    <col min="10" max="10" width="7.421875" style="0" customWidth="1"/>
    <col min="11" max="11" width="1.8515625" style="0" customWidth="1"/>
    <col min="12" max="12" width="8.140625" style="0" customWidth="1"/>
    <col min="13" max="13" width="1.57421875" style="0" customWidth="1"/>
    <col min="14" max="14" width="9.57421875" style="0" customWidth="1"/>
    <col min="15" max="15" width="1.8515625" style="0" customWidth="1"/>
    <col min="16" max="16" width="9.8515625" style="0" bestFit="1" customWidth="1"/>
    <col min="17" max="17" width="4.421875" style="0" customWidth="1"/>
    <col min="18" max="18" width="20.140625" style="0" customWidth="1"/>
    <col min="19" max="19" width="23.8515625" style="0" customWidth="1"/>
    <col min="20" max="20" width="20.00390625" style="0" customWidth="1"/>
    <col min="21" max="21" width="22.57421875" style="0" customWidth="1"/>
  </cols>
  <sheetData>
    <row r="1" spans="3:20" ht="27" customHeight="1">
      <c r="C1" s="468" t="s">
        <v>36</v>
      </c>
      <c r="D1" s="469"/>
      <c r="E1" s="469"/>
      <c r="F1" s="469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70"/>
      <c r="S1" s="74"/>
      <c r="T1" s="74"/>
    </row>
    <row r="2" spans="3:20" ht="30" customHeight="1" thickBot="1">
      <c r="C2" s="185"/>
      <c r="D2" s="23" t="s">
        <v>25</v>
      </c>
      <c r="E2" s="24"/>
      <c r="F2" s="23" t="s">
        <v>26</v>
      </c>
      <c r="G2" s="24"/>
      <c r="H2" s="23" t="s">
        <v>5</v>
      </c>
      <c r="I2" s="24"/>
      <c r="J2" s="23" t="s">
        <v>1</v>
      </c>
      <c r="K2" s="24"/>
      <c r="L2" s="23" t="s">
        <v>2</v>
      </c>
      <c r="M2" s="24"/>
      <c r="N2" s="23" t="s">
        <v>5</v>
      </c>
      <c r="O2" s="23"/>
      <c r="P2" s="174" t="s">
        <v>6</v>
      </c>
      <c r="Q2" s="70"/>
      <c r="S2" s="28"/>
      <c r="T2" s="28"/>
    </row>
    <row r="3" spans="1:20" ht="30" customHeight="1">
      <c r="A3" s="277">
        <v>4</v>
      </c>
      <c r="B3" s="277">
        <f>VLOOKUP(A3,'Deelnemers oranje'!I:K,1,FALSE)</f>
        <v>4</v>
      </c>
      <c r="C3" s="44" t="str">
        <f>CONCATENATE("",VLOOKUP(A3,'Deelnemers oranje'!I:K,2,FALSE)," &amp; ",VLOOKUP(A3,'Deelnemers oranje'!I:K,3,FALSE))</f>
        <v> &amp; </v>
      </c>
      <c r="D3" s="20">
        <f>'Dames Dubbel Groen'!G5+'Dames Dubbel Groen'!J5+'Dames Dubbel Groen'!M5+'Dames Dubbel Groen'!G10+'Dames Dubbel Groen'!J10+'Dames Dubbel Groen'!M10+'Dames Dubbel Groen'!G14+'Dames Dubbel Groen'!J14+'Dames Dubbel Groen'!M14+'Dames Dubbel Groen'!F18+'Dames Dubbel Groen'!I18+'Dames Dubbel Groen'!L18+'Dames Dubbel Groen'!F19+'Dames Dubbel Groen'!I19+'Dames Dubbel Groen'!L19+'Dames Dubbel Groen'!F20+'Dames Dubbel Groen'!I20+'Dames Dubbel Groen'!L20</f>
        <v>0</v>
      </c>
      <c r="E3" s="21"/>
      <c r="F3" s="20">
        <f>'Dames Dubbel Groen'!F5+'Dames Dubbel Groen'!I5+'Dames Dubbel Groen'!L5+'Dames Dubbel Groen'!F10+'Dames Dubbel Groen'!I10+'Dames Dubbel Groen'!L10+'Dames Dubbel Groen'!F14+'Dames Dubbel Groen'!I14+'Dames Dubbel Groen'!L14+'Dames Dubbel Groen'!G18+'Dames Dubbel Groen'!J18+'Dames Dubbel Groen'!M18+'Dames Dubbel Groen'!G19+'Dames Dubbel Groen'!J19+'Dames Dubbel Groen'!M19+'Dames Dubbel Groen'!G20+'Dames Dubbel Groen'!J20+'Dames Dubbel Groen'!M20</f>
        <v>0</v>
      </c>
      <c r="G3" s="21"/>
      <c r="H3" s="20">
        <f aca="true" t="shared" si="0" ref="H3:H9">D3-F3</f>
        <v>0</v>
      </c>
      <c r="I3" s="21"/>
      <c r="J3" s="20">
        <f>'Dames Dubbel Groen'!P5+'Dames Dubbel Groen'!P10+'Dames Dubbel Groen'!P14+'Dames Dubbel Groen'!O18+'Dames Dubbel Groen'!O19+'Dames Dubbel Groen'!O20</f>
        <v>0</v>
      </c>
      <c r="K3" s="21"/>
      <c r="L3" s="20">
        <f>'Dames Dubbel Groen'!O5+'Dames Dubbel Groen'!O10+'Dames Dubbel Groen'!O14+'Dames Dubbel Groen'!P18+'Dames Dubbel Groen'!P19+'Dames Dubbel Groen'!P20</f>
        <v>0</v>
      </c>
      <c r="M3" s="22"/>
      <c r="N3" s="20">
        <f aca="true" t="shared" si="1" ref="N3:N9">J3-L3</f>
        <v>0</v>
      </c>
      <c r="O3" s="334"/>
      <c r="P3" s="123">
        <v>1</v>
      </c>
      <c r="Q3" s="70"/>
      <c r="S3" s="28"/>
      <c r="T3" s="28"/>
    </row>
    <row r="4" spans="1:20" ht="30" customHeight="1">
      <c r="A4" s="277">
        <v>3</v>
      </c>
      <c r="B4" s="277">
        <f>VLOOKUP(A4,'Deelnemers oranje'!I:K,1,FALSE)</f>
        <v>3</v>
      </c>
      <c r="C4" s="44" t="str">
        <f>CONCATENATE("",VLOOKUP(A4,'Deelnemers oranje'!I:K,2,FALSE)," &amp; ",VLOOKUP(A4,'Deelnemers oranje'!I:K,3,FALSE))</f>
        <v> &amp; </v>
      </c>
      <c r="D4" s="269">
        <f>'Dames Dubbel Groen'!G4+'Dames Dubbel Groen'!J4+'Dames Dubbel Groen'!M4+'Dames Dubbel Groen'!G9+'Dames Dubbel Groen'!J9+'Dames Dubbel Groen'!M9+'Dames Dubbel Groen'!F14+'Dames Dubbel Groen'!I14+'Dames Dubbel Groen'!L14+'Dames Dubbel Groen'!F15+'Dames Dubbel Groen'!I15+'Dames Dubbel Groen'!L15+'Dames Dubbel Groen'!F16+'Dames Dubbel Groen'!I16+'Dames Dubbel Groen'!L16+'Dames Dubbel Groen'!F17+'Dames Dubbel Groen'!I17+'Dames Dubbel Groen'!L17</f>
        <v>0</v>
      </c>
      <c r="E4" s="272"/>
      <c r="F4" s="269">
        <f>'Dames Dubbel Groen'!F4+'Dames Dubbel Groen'!I4+'Dames Dubbel Groen'!L4+'Dames Dubbel Groen'!F9+'Dames Dubbel Groen'!I9+'Dames Dubbel Groen'!L9+'Dames Dubbel Groen'!G14+'Dames Dubbel Groen'!J14+'Dames Dubbel Groen'!M14+'Dames Dubbel Groen'!G15+'Dames Dubbel Groen'!J15+'Dames Dubbel Groen'!M15+'Dames Dubbel Groen'!G16+'Dames Dubbel Groen'!J16+'Dames Dubbel Groen'!M16+'Dames Dubbel Groen'!G17+'Dames Dubbel Groen'!J17+'Dames Dubbel Groen'!M17</f>
        <v>0</v>
      </c>
      <c r="G4" s="272"/>
      <c r="H4" s="269">
        <f t="shared" si="0"/>
        <v>0</v>
      </c>
      <c r="I4" s="272"/>
      <c r="J4" s="269">
        <f>'Dames Dubbel Groen'!P4+'Dames Dubbel Groen'!P9+'Dames Dubbel Groen'!O14+'Dames Dubbel Groen'!O15+'Dames Dubbel Groen'!O16+'Dames Dubbel Groen'!O17</f>
        <v>0</v>
      </c>
      <c r="K4" s="310"/>
      <c r="L4" s="269">
        <f>'Dames Dubbel Groen'!O4+'Dames Dubbel Groen'!O9+'Dames Dubbel Groen'!P14+'Dames Dubbel Groen'!P15+'Dames Dubbel Groen'!P16+'Dames Dubbel Groen'!P17</f>
        <v>0</v>
      </c>
      <c r="M4" s="276"/>
      <c r="N4" s="269">
        <f t="shared" si="1"/>
        <v>0</v>
      </c>
      <c r="O4" s="335"/>
      <c r="P4" s="76">
        <v>2</v>
      </c>
      <c r="Q4" s="70"/>
      <c r="S4" s="28"/>
      <c r="T4" s="28"/>
    </row>
    <row r="5" spans="1:20" ht="30" customHeight="1">
      <c r="A5" s="277">
        <v>6</v>
      </c>
      <c r="B5" s="277">
        <f>VLOOKUP(A5,'Deelnemers oranje'!I:K,1,FALSE)</f>
        <v>6</v>
      </c>
      <c r="C5" s="44" t="str">
        <f>CONCATENATE("",VLOOKUP(A5,'Deelnemers oranje'!I:K,2,FALSE)," &amp; ",VLOOKUP(A5,'Deelnemers oranje'!I:K,3,FALSE))</f>
        <v> &amp; </v>
      </c>
      <c r="D5" s="269">
        <f>'Dames Dubbel Groen'!G7+'Dames Dubbel Groen'!J7+'Dames Dubbel Groen'!M7+'Dames Dubbel Groen'!G12+'Dames Dubbel Groen'!J12+'Dames Dubbel Groen'!M12+'Dames Dubbel Groen'!G16+'Dames Dubbel Groen'!J16+'Dames Dubbel Groen'!M16+'Dames Dubbel Groen'!G19+'Dames Dubbel Groen'!J19+'Dames Dubbel Groen'!M19+'Dames Dubbel Groen'!G21+'Dames Dubbel Groen'!J21+'Dames Dubbel Groen'!M21+'Dames Dubbel Groen'!F23+'Dames Dubbel Groen'!I23+'Dames Dubbel Groen'!L23</f>
        <v>0</v>
      </c>
      <c r="E5" s="272"/>
      <c r="F5" s="269">
        <f>'Dames Dubbel Groen'!F7+'Dames Dubbel Groen'!I7+'Dames Dubbel Groen'!L7+'Dames Dubbel Groen'!F12+'Dames Dubbel Groen'!I12+'Dames Dubbel Groen'!L12+'Dames Dubbel Groen'!F16+'Dames Dubbel Groen'!I16+'Dames Dubbel Groen'!L16+'Dames Dubbel Groen'!F19+'Dames Dubbel Groen'!I19+'Dames Dubbel Groen'!L19+'Dames Dubbel Groen'!F21+'Dames Dubbel Groen'!I21+'Dames Dubbel Groen'!L21+'Dames Dubbel Groen'!G23+'Dames Dubbel Groen'!J23+'Dames Dubbel Groen'!M23</f>
        <v>0</v>
      </c>
      <c r="G5" s="272"/>
      <c r="H5" s="20">
        <f t="shared" si="0"/>
        <v>0</v>
      </c>
      <c r="I5" s="272"/>
      <c r="J5" s="269">
        <f>'Dames Dubbel Groen'!P7+'Dames Dubbel Groen'!P12+'Dames Dubbel Groen'!P16+'Dames Dubbel Groen'!P19+'Dames Dubbel Groen'!P21+'Dames Dubbel Groen'!O23</f>
        <v>0</v>
      </c>
      <c r="K5" s="272"/>
      <c r="L5" s="269">
        <f>'Dames Dubbel Groen'!O7+'Dames Dubbel Groen'!O12+'Dames Dubbel Groen'!O16+'Dames Dubbel Groen'!O19+'Dames Dubbel Groen'!O21+'Dames Dubbel Groen'!P23</f>
        <v>0</v>
      </c>
      <c r="M5" s="276"/>
      <c r="N5" s="20">
        <f t="shared" si="1"/>
        <v>0</v>
      </c>
      <c r="O5" s="336"/>
      <c r="P5" s="76">
        <v>3</v>
      </c>
      <c r="Q5" s="70"/>
      <c r="S5" s="88"/>
      <c r="T5" s="88"/>
    </row>
    <row r="6" spans="1:20" ht="30" customHeight="1">
      <c r="A6" s="277">
        <v>1</v>
      </c>
      <c r="B6" s="277">
        <f>VLOOKUP(A6,'Deelnemers oranje'!I:K,1,FALSE)</f>
        <v>1</v>
      </c>
      <c r="C6" s="44" t="str">
        <f>CONCATENATE("",VLOOKUP(A6,'Deelnemers oranje'!I:K,2,FALSE)," &amp; ",VLOOKUP(A6,'Deelnemers oranje'!I:K,3,FALSE))</f>
        <v>Marieke v Driel &amp; Wilma Oosterlaken</v>
      </c>
      <c r="D6" s="269">
        <f>'Dames Dubbel Groen'!F3+'Dames Dubbel Groen'!I3+'Dames Dubbel Groen'!L3+'Dames Dubbel Groen'!F4+'Dames Dubbel Groen'!I4+'Dames Dubbel Groen'!L4+'Dames Dubbel Groen'!F5+'Dames Dubbel Groen'!I5+'Dames Dubbel Groen'!L5+'Dames Dubbel Groen'!F6+'Dames Dubbel Groen'!I6+'Dames Dubbel Groen'!L6+'Dames Dubbel Groen'!F7+'Dames Dubbel Groen'!I7+'Dames Dubbel Groen'!L7+'Dames Dubbel Groen'!F8+'Dames Dubbel Groen'!I8+'Dames Dubbel Groen'!L8</f>
        <v>0</v>
      </c>
      <c r="E6" s="272"/>
      <c r="F6" s="269">
        <f>'Dames Dubbel Groen'!G3+'Dames Dubbel Groen'!J3+'Dames Dubbel Groen'!M3+'Dames Dubbel Groen'!G4+'Dames Dubbel Groen'!J4+'Dames Dubbel Groen'!M4+'Dames Dubbel Groen'!G5+'Dames Dubbel Groen'!J5+'Dames Dubbel Groen'!M5+'Dames Dubbel Groen'!G6+'Dames Dubbel Groen'!J6+'Dames Dubbel Groen'!M6+'Dames Dubbel Groen'!G7+'Dames Dubbel Groen'!J7+'Dames Dubbel Groen'!M7+'Dames Dubbel Groen'!G8+'Dames Dubbel Groen'!J8+'Dames Dubbel Groen'!M8</f>
        <v>0</v>
      </c>
      <c r="G6" s="272"/>
      <c r="H6" s="269">
        <f t="shared" si="0"/>
        <v>0</v>
      </c>
      <c r="I6" s="272"/>
      <c r="J6" s="269">
        <f>'Dames Dubbel Groen'!O3+'Dames Dubbel Groen'!O4+'Dames Dubbel Groen'!O5+'Dames Dubbel Groen'!O6+'Dames Dubbel Groen'!O7+'Dames Dubbel Groen'!O8</f>
        <v>0</v>
      </c>
      <c r="K6" s="272"/>
      <c r="L6" s="269">
        <f>'Dames Dubbel Groen'!P3+'Dames Dubbel Groen'!P4+'Dames Dubbel Groen'!P5+'Dames Dubbel Groen'!P6+'Dames Dubbel Groen'!P7+'Dames Dubbel Groen'!P8</f>
        <v>0</v>
      </c>
      <c r="M6" s="276"/>
      <c r="N6" s="269">
        <f t="shared" si="1"/>
        <v>0</v>
      </c>
      <c r="O6" s="337"/>
      <c r="P6" s="275">
        <v>4</v>
      </c>
      <c r="Q6" s="70"/>
      <c r="S6" s="28"/>
      <c r="T6" s="28"/>
    </row>
    <row r="7" spans="1:20" ht="30" customHeight="1">
      <c r="A7" s="277">
        <v>2</v>
      </c>
      <c r="B7" s="277">
        <f>VLOOKUP(A7,'Deelnemers oranje'!I:K,1,FALSE)</f>
        <v>2</v>
      </c>
      <c r="C7" s="44" t="str">
        <f>CONCATENATE("",VLOOKUP(A7,'Deelnemers oranje'!I:K,2,FALSE)," &amp; ",VLOOKUP(A7,'Deelnemers oranje'!I:K,3,FALSE))</f>
        <v>Mette Willems &amp; Nikki Leij</v>
      </c>
      <c r="D7" s="20">
        <f>'Dames Dubbel Groen'!G3+'Dames Dubbel Groen'!J3+'Dames Dubbel Groen'!M3+'Dames Dubbel Groen'!F9+'Dames Dubbel Groen'!I9+'Dames Dubbel Groen'!L9+'Dames Dubbel Groen'!F10+'Dames Dubbel Groen'!I10+'Dames Dubbel Groen'!L10+'Dames Dubbel Groen'!F11+'Dames Dubbel Groen'!I11+'Dames Dubbel Groen'!L11+'Dames Dubbel Groen'!F12+'Dames Dubbel Groen'!I12+'Dames Dubbel Groen'!L12+'Dames Dubbel Groen'!F13+'Dames Dubbel Groen'!I13+'Dames Dubbel Groen'!L13</f>
        <v>0</v>
      </c>
      <c r="E7" s="21"/>
      <c r="F7" s="20">
        <f>'Dames Dubbel Groen'!F3+'Dames Dubbel Groen'!I3+'Dames Dubbel Groen'!L3+'Dames Dubbel Groen'!G9+'Dames Dubbel Groen'!J9+'Dames Dubbel Groen'!M9+'Dames Dubbel Groen'!G10+'Dames Dubbel Groen'!J10+'Dames Dubbel Groen'!M10+'Dames Dubbel Groen'!G11+'Dames Dubbel Groen'!J11+'Dames Dubbel Groen'!M11+'Dames Dubbel Groen'!G12+'Dames Dubbel Groen'!J12+'Dames Dubbel Groen'!M12+'Dames Dubbel Groen'!G13+'Dames Dubbel Groen'!J13+'Dames Dubbel Groen'!M13</f>
        <v>0</v>
      </c>
      <c r="G7" s="21"/>
      <c r="H7" s="20">
        <f t="shared" si="0"/>
        <v>0</v>
      </c>
      <c r="I7" s="21"/>
      <c r="J7" s="20">
        <f>'Dames Dubbel Groen'!P3+'Dames Dubbel Groen'!O9+'Dames Dubbel Groen'!O10+'Dames Dubbel Groen'!O11+'Dames Dubbel Groen'!O12+'Dames Dubbel Groen'!O13</f>
        <v>0</v>
      </c>
      <c r="K7" s="21"/>
      <c r="L7" s="20">
        <f>'Dames Dubbel Groen'!O3+'Dames Dubbel Groen'!P9+'Dames Dubbel Groen'!P11+'Dames Dubbel Groen'!P10+'Dames Dubbel Groen'!P12+'Dames Dubbel Groen'!P13</f>
        <v>0</v>
      </c>
      <c r="M7" s="22"/>
      <c r="N7" s="20">
        <f t="shared" si="1"/>
        <v>0</v>
      </c>
      <c r="O7" s="337"/>
      <c r="P7" s="275">
        <v>5</v>
      </c>
      <c r="Q7" s="70"/>
      <c r="S7" s="88"/>
      <c r="T7" s="88"/>
    </row>
    <row r="8" spans="1:20" ht="30" customHeight="1">
      <c r="A8" s="277">
        <v>5</v>
      </c>
      <c r="B8" s="277">
        <f>VLOOKUP(A8,'Deelnemers oranje'!I:K,1,FALSE)</f>
        <v>5</v>
      </c>
      <c r="C8" s="44" t="str">
        <f>CONCATENATE("",VLOOKUP(A8,'Deelnemers oranje'!I:K,2,FALSE)," &amp; ",VLOOKUP(A8,'Deelnemers oranje'!I:K,3,FALSE))</f>
        <v> &amp; </v>
      </c>
      <c r="D8" s="20">
        <f>'Dames Dubbel Groen'!G6+'Dames Dubbel Groen'!J6+'Dames Dubbel Groen'!M6+'Dames Dubbel Groen'!G11+'Dames Dubbel Groen'!J11+'Dames Dubbel Groen'!M11+'Dames Dubbel Groen'!G15+'Dames Dubbel Groen'!J15+'Dames Dubbel Groen'!M15+'Dames Dubbel Groen'!G18+'Dames Dubbel Groen'!J18+'Dames Dubbel Groen'!M18+'Dames Dubbel Groen'!F21+'Dames Dubbel Groen'!I21+'Dames Dubbel Groen'!L21+'Dames Dubbel Groen'!F22+'Dames Dubbel Groen'!I22+'Dames Dubbel Groen'!L22</f>
        <v>0</v>
      </c>
      <c r="E8" s="272"/>
      <c r="F8" s="20">
        <f>'Dames Dubbel Groen'!F6+'Dames Dubbel Groen'!I6+'Dames Dubbel Groen'!L6+'Dames Dubbel Groen'!F11+'Dames Dubbel Groen'!I11+'Dames Dubbel Groen'!L11+'Dames Dubbel Groen'!F15+'Dames Dubbel Groen'!I15+'Dames Dubbel Groen'!L15+'Dames Dubbel Groen'!F18+'Dames Dubbel Groen'!I18+'Dames Dubbel Groen'!L18+'Dames Dubbel Groen'!G21+'Dames Dubbel Groen'!J21+'Dames Dubbel Groen'!M21+'Dames Dubbel Groen'!G22+'Dames Dubbel Groen'!J22+'Dames Dubbel Groen'!M22</f>
        <v>0</v>
      </c>
      <c r="G8" s="272"/>
      <c r="H8" s="20">
        <f t="shared" si="0"/>
        <v>0</v>
      </c>
      <c r="I8" s="272"/>
      <c r="J8" s="20">
        <f>'Dames Dubbel Groen'!P6+'Dames Dubbel Groen'!P11+'Dames Dubbel Groen'!P15+'Dames Dubbel Groen'!P18+'Dames Dubbel Groen'!O21+'Dames Dubbel Groen'!O22</f>
        <v>0</v>
      </c>
      <c r="K8" s="272"/>
      <c r="L8" s="20">
        <f>'Dames Dubbel Groen'!O6+'Dames Dubbel Groen'!O11+'Dames Dubbel Groen'!O15+'Dames Dubbel Groen'!O18+'Dames Dubbel Groen'!P21+'Dames Dubbel Groen'!P22</f>
        <v>0</v>
      </c>
      <c r="M8" s="276"/>
      <c r="N8" s="20">
        <f t="shared" si="1"/>
        <v>0</v>
      </c>
      <c r="O8" s="337"/>
      <c r="P8" s="275">
        <v>6</v>
      </c>
      <c r="Q8" s="70"/>
      <c r="S8" s="74"/>
      <c r="T8" s="88"/>
    </row>
    <row r="9" spans="1:20" ht="30" customHeight="1">
      <c r="A9" s="277">
        <v>7</v>
      </c>
      <c r="B9" s="277">
        <f>VLOOKUP(A9,'Deelnemers oranje'!I:K,1,FALSE)</f>
        <v>7</v>
      </c>
      <c r="C9" s="44" t="str">
        <f>CONCATENATE("",VLOOKUP(A9,'Deelnemers oranje'!I:K,2,FALSE)," &amp; ",VLOOKUP(A9,'Deelnemers oranje'!I:K,3,FALSE))</f>
        <v> &amp; </v>
      </c>
      <c r="D9" s="269">
        <f>'Dames Dubbel Groen'!G8+'Dames Dubbel Groen'!J8+'Dames Dubbel Groen'!M8+'Dames Dubbel Groen'!G13+'Dames Dubbel Groen'!J13+'Dames Dubbel Groen'!M13+'Dames Dubbel Groen'!G17+'Dames Dubbel Groen'!J17+'Dames Dubbel Groen'!M17+'Dames Dubbel Groen'!G20+'Dames Dubbel Groen'!J20+'Dames Dubbel Groen'!M20+'Dames Dubbel Groen'!G22+'Dames Dubbel Groen'!J22+'Dames Dubbel Groen'!M22+'Dames Dubbel Groen'!G23+'Dames Dubbel Groen'!J23+'Dames Dubbel Groen'!M23</f>
        <v>0</v>
      </c>
      <c r="E9" s="272"/>
      <c r="F9" s="269">
        <f>'Dames Dubbel Groen'!F8+'Dames Dubbel Groen'!I8+'Dames Dubbel Groen'!L8+'Dames Dubbel Groen'!F13+'Dames Dubbel Groen'!I13+'Dames Dubbel Groen'!L13+'Dames Dubbel Groen'!F17+'Dames Dubbel Groen'!I17+'Dames Dubbel Groen'!L17+'Dames Dubbel Groen'!F20+'Dames Dubbel Groen'!I20+'Dames Dubbel Groen'!L20+'Dames Dubbel Groen'!F22+'Dames Dubbel Groen'!I22+'Dames Dubbel Groen'!L22+'Dames Dubbel Groen'!F23+'Dames Dubbel Groen'!I23+'Dames Dubbel Groen'!L23</f>
        <v>0</v>
      </c>
      <c r="G9" s="272"/>
      <c r="H9" s="20">
        <f t="shared" si="0"/>
        <v>0</v>
      </c>
      <c r="I9" s="272"/>
      <c r="J9" s="269">
        <f>'Dames Dubbel Groen'!P8+'Dames Dubbel Groen'!P13+'Dames Dubbel Groen'!P17+'Dames Dubbel Groen'!P20+'Dames Dubbel Groen'!P22+'Dames Dubbel Groen'!P23</f>
        <v>0</v>
      </c>
      <c r="K9" s="272"/>
      <c r="L9" s="269">
        <f>'Dames Dubbel Groen'!O8+'Dames Dubbel Groen'!O13+'Dames Dubbel Groen'!O17+'Dames Dubbel Groen'!O20+'Dames Dubbel Groen'!O22+'Dames Dubbel Groen'!O23</f>
        <v>0</v>
      </c>
      <c r="M9" s="276"/>
      <c r="N9" s="20">
        <f t="shared" si="1"/>
        <v>0</v>
      </c>
      <c r="O9" s="337"/>
      <c r="P9" s="275">
        <v>7</v>
      </c>
      <c r="Q9" s="78"/>
      <c r="S9" s="90"/>
      <c r="T9" s="35"/>
    </row>
    <row r="10" spans="16:20" ht="30" customHeight="1">
      <c r="P10" s="105"/>
      <c r="Q10" s="78"/>
      <c r="S10" s="102"/>
      <c r="T10" s="35"/>
    </row>
    <row r="11" s="121" customFormat="1" ht="30" customHeight="1">
      <c r="S11" s="156"/>
    </row>
    <row r="12" spans="3:19" s="121" customFormat="1" ht="15">
      <c r="C12" s="27"/>
      <c r="S12" s="156"/>
    </row>
    <row r="13" s="121" customFormat="1" ht="15">
      <c r="C13" s="27"/>
    </row>
    <row r="14" s="121" customFormat="1" ht="28.5" customHeight="1"/>
    <row r="15" s="121" customFormat="1" ht="28.5" customHeight="1">
      <c r="C15" s="27"/>
    </row>
    <row r="16" s="121" customFormat="1" ht="30" customHeight="1"/>
    <row r="17" s="121" customFormat="1" ht="30" customHeight="1"/>
    <row r="18" s="121" customFormat="1" ht="30" customHeight="1"/>
    <row r="19" s="121" customFormat="1" ht="30" customHeight="1"/>
    <row r="20" s="121" customFormat="1" ht="30" customHeight="1"/>
    <row r="21" s="121" customFormat="1" ht="30" customHeight="1"/>
    <row r="22" s="121" customFormat="1" ht="12.75"/>
    <row r="23" spans="4:13" s="121" customFormat="1" ht="15.75">
      <c r="D23" s="30"/>
      <c r="F23" s="30"/>
      <c r="H23" s="30"/>
      <c r="M23" s="30"/>
    </row>
    <row r="24" spans="4:13" s="121" customFormat="1" ht="15.75">
      <c r="D24" s="30"/>
      <c r="F24" s="30"/>
      <c r="H24" s="30"/>
      <c r="M24" s="30"/>
    </row>
    <row r="25" s="121" customFormat="1" ht="15.75">
      <c r="M25" s="30"/>
    </row>
    <row r="26" s="121" customFormat="1" ht="15.75">
      <c r="M26" s="30"/>
    </row>
    <row r="27" s="121" customFormat="1" ht="15.75">
      <c r="M27" s="30"/>
    </row>
    <row r="28" s="121" customFormat="1" ht="15.75">
      <c r="M28" s="30"/>
    </row>
    <row r="29" s="121" customFormat="1" ht="12.75"/>
    <row r="30" s="121" customFormat="1" ht="12.75"/>
    <row r="31" s="121" customFormat="1" ht="12.75"/>
    <row r="32" s="121" customFormat="1" ht="12.75"/>
    <row r="33" s="121" customFormat="1" ht="12.75"/>
    <row r="34" s="121" customFormat="1" ht="12.75"/>
    <row r="35" s="121" customFormat="1" ht="12.75"/>
    <row r="36" s="121" customFormat="1" ht="12.75"/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pans="4:8" s="121" customFormat="1" ht="15.75">
      <c r="D58" s="30"/>
      <c r="F58" s="30"/>
      <c r="H58" s="30"/>
    </row>
    <row r="59" spans="4:8" s="121" customFormat="1" ht="15.75">
      <c r="D59" s="30"/>
      <c r="F59" s="30"/>
      <c r="H59" s="30"/>
    </row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pans="4:10" s="121" customFormat="1" ht="15.75">
      <c r="D93" s="30"/>
      <c r="F93" s="30"/>
      <c r="H93" s="30"/>
      <c r="J93" s="30"/>
    </row>
    <row r="94" spans="4:10" s="121" customFormat="1" ht="15.75">
      <c r="D94" s="30"/>
      <c r="F94" s="30"/>
      <c r="H94" s="30"/>
      <c r="J94" s="30"/>
    </row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pans="4:6" s="121" customFormat="1" ht="15.75">
      <c r="D128" s="30"/>
      <c r="F128" s="30"/>
    </row>
    <row r="129" spans="4:6" s="121" customFormat="1" ht="15.75">
      <c r="D129" s="30"/>
      <c r="F129" s="30"/>
    </row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pans="4:6" s="121" customFormat="1" ht="15.75">
      <c r="D163" s="30"/>
      <c r="F163" s="30"/>
    </row>
    <row r="164" spans="4:6" s="121" customFormat="1" ht="15.75">
      <c r="D164" s="30"/>
      <c r="F164" s="30"/>
    </row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5.75">
      <c r="D233" s="30"/>
    </row>
    <row r="234" s="121" customFormat="1" ht="15.75">
      <c r="D234" s="30"/>
    </row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5.75">
      <c r="D268" s="30"/>
    </row>
    <row r="269" s="121" customFormat="1" ht="15.75">
      <c r="D269" s="30"/>
    </row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pans="4:10" s="121" customFormat="1" ht="15.75">
      <c r="D303" s="30"/>
      <c r="F303" s="30"/>
      <c r="H303" s="30"/>
      <c r="J303" s="30"/>
    </row>
    <row r="304" spans="4:10" s="121" customFormat="1" ht="15.75">
      <c r="D304" s="30"/>
      <c r="F304" s="30"/>
      <c r="H304" s="30"/>
      <c r="J304" s="30"/>
    </row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5.75">
      <c r="D338" s="30"/>
    </row>
    <row r="339" s="121" customFormat="1" ht="15.75">
      <c r="D339" s="30"/>
    </row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pans="4:6" s="121" customFormat="1" ht="15.75">
      <c r="D373" s="30"/>
      <c r="F373" s="30"/>
    </row>
    <row r="374" spans="4:6" s="121" customFormat="1" ht="15.75">
      <c r="D374" s="30"/>
      <c r="F374" s="30"/>
    </row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pans="4:10" s="121" customFormat="1" ht="15.75">
      <c r="D408" s="30"/>
      <c r="F408" s="30"/>
      <c r="H408" s="30"/>
      <c r="J408" s="30"/>
    </row>
    <row r="409" spans="4:10" s="121" customFormat="1" ht="15.75">
      <c r="D409" s="30"/>
      <c r="F409" s="30"/>
      <c r="H409" s="30"/>
      <c r="J409" s="30"/>
    </row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pans="4:6" s="121" customFormat="1" ht="15.75">
      <c r="D513" s="30"/>
      <c r="F513" s="30"/>
    </row>
    <row r="514" spans="4:6" s="121" customFormat="1" ht="15.75">
      <c r="D514" s="30"/>
      <c r="F514" s="30"/>
    </row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</sheetData>
  <sheetProtection/>
  <mergeCells count="1">
    <mergeCell ref="C1:P1"/>
  </mergeCells>
  <conditionalFormatting sqref="N3:O9 H3:H9">
    <cfRule type="cellIs" priority="2" dxfId="1" operator="lessThan" stopIfTrue="1">
      <formula>0</formula>
    </cfRule>
  </conditionalFormatting>
  <conditionalFormatting sqref="O3 N4 N7:O7 N5:O5">
    <cfRule type="cellIs" priority="4" dxfId="0" operator="lessThan" stopIfTrue="1">
      <formula>0</formula>
    </cfRule>
  </conditionalFormatting>
  <printOptions/>
  <pageMargins left="0.2755905511811024" right="0.15748031496062992" top="0.2755905511811024" bottom="0.1968503937007874" header="0.2755905511811024" footer="0.1968503937007874"/>
  <pageSetup horizontalDpi="600" verticalDpi="6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Jos</cp:lastModifiedBy>
  <cp:lastPrinted>2019-03-14T08:52:59Z</cp:lastPrinted>
  <dcterms:created xsi:type="dcterms:W3CDTF">2008-11-11T12:18:07Z</dcterms:created>
  <dcterms:modified xsi:type="dcterms:W3CDTF">2019-03-14T10:34:02Z</dcterms:modified>
  <cp:category/>
  <cp:version/>
  <cp:contentType/>
  <cp:contentStatus/>
</cp:coreProperties>
</file>